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krzysztofjankowski/Documents/Komputer/UWM/Dziekanat/Programy studiów/Plany_2019-2020/"/>
    </mc:Choice>
  </mc:AlternateContent>
  <xr:revisionPtr revIDLastSave="0" documentId="13_ncr:1_{CE1E2BB7-55A9-4840-973B-232EC54CEEB7}" xr6:coauthVersionLast="43" xr6:coauthVersionMax="43" xr10:uidLastSave="{00000000-0000-0000-0000-000000000000}"/>
  <bookViews>
    <workbookView xWindow="38400" yWindow="0" windowWidth="38400" windowHeight="21600" xr2:uid="{00000000-000D-0000-FFFF-FFFF00000000}"/>
  </bookViews>
  <sheets>
    <sheet name="Architektura kraj_II stopień" sheetId="2" r:id="rId1"/>
    <sheet name="Moduły_I" sheetId="4" r:id="rId2"/>
  </sheets>
  <externalReferences>
    <externalReference r:id="rId3"/>
  </externalReferences>
  <definedNames>
    <definedName name="Kierunek">OFFSET('[1]Pola wyboru'!$L$11,1,0,COUNTA('[1]Pola wyboru'!$L$12:$L$32),1)</definedName>
    <definedName name="_xlnm.Print_Area" localSheetId="0">'Architektura kraj_II stopień'!$A$1:$X$197</definedName>
    <definedName name="Specjalność">OFFSET('[1]Pola wyboru'!$J$10,MATCH('[1]Architektura kraj_I stopień'!$B$1&amp;'[1]Architektura kraj_I stopień'!$B$5,'[1]Pola wyboru'!$H$11:$H$50&amp;'[1]Pola wyboru'!$I$11:$I$50,0),0,COUNTIFS('[1]Pola wyboru'!$H$11:$H$50,'[1]Architektura kraj_I stopień'!$B$1,'[1]Pola wyboru'!$I$11:$I$50,'[1]Architektura kraj_I stopień'!$B$5),1)</definedName>
    <definedName name="Stopień">OFFSET('[1]Pola wyboru'!$N$11,MATCH('[1]Architektura kraj_I stopień'!$B$1,'[1]Pola wyboru'!$M$12:$M$32,0),0,COUNTIF('[1]Pola wyboru'!$M$12:$M$32,'[1]Architektura kraj_I stopień'!$B$1),1)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1" i="2" l="1"/>
  <c r="C148" i="2"/>
  <c r="C159" i="2"/>
  <c r="C170" i="2"/>
  <c r="C176" i="2"/>
  <c r="C185" i="2"/>
  <c r="C191" i="2"/>
  <c r="C194" i="2"/>
  <c r="C80" i="2"/>
  <c r="C87" i="2"/>
  <c r="C99" i="2"/>
  <c r="C110" i="2"/>
  <c r="C116" i="2"/>
  <c r="C125" i="2"/>
  <c r="C131" i="2"/>
  <c r="C134" i="2"/>
  <c r="C21" i="2"/>
  <c r="C28" i="2"/>
  <c r="C39" i="2"/>
  <c r="C50" i="2"/>
  <c r="C56" i="2"/>
  <c r="C65" i="2"/>
  <c r="C71" i="2"/>
  <c r="C74" i="2"/>
  <c r="C195" i="2"/>
  <c r="A289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85" i="2"/>
  <c r="B228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85" i="2"/>
  <c r="B227" i="2"/>
  <c r="N122" i="2"/>
  <c r="L122" i="2"/>
  <c r="K122" i="2"/>
  <c r="R122" i="2"/>
  <c r="T122" i="2"/>
  <c r="J122" i="2"/>
  <c r="I122" i="2"/>
  <c r="F122" i="2"/>
  <c r="E122" i="2"/>
  <c r="D122" i="2"/>
  <c r="N121" i="2"/>
  <c r="L121" i="2"/>
  <c r="K121" i="2"/>
  <c r="R121" i="2"/>
  <c r="T121" i="2"/>
  <c r="J121" i="2"/>
  <c r="I121" i="2"/>
  <c r="F121" i="2"/>
  <c r="E121" i="2"/>
  <c r="D121" i="2"/>
  <c r="N77" i="2"/>
  <c r="L77" i="2"/>
  <c r="K77" i="2"/>
  <c r="R77" i="2"/>
  <c r="I77" i="2"/>
  <c r="N60" i="2"/>
  <c r="L60" i="2"/>
  <c r="K60" i="2"/>
  <c r="R60" i="2"/>
  <c r="I60" i="2"/>
  <c r="N61" i="2"/>
  <c r="L61" i="2"/>
  <c r="K61" i="2"/>
  <c r="R61" i="2"/>
  <c r="I61" i="2"/>
  <c r="N79" i="2"/>
  <c r="L79" i="2"/>
  <c r="K79" i="2"/>
  <c r="R79" i="2"/>
  <c r="I79" i="2"/>
  <c r="N120" i="2"/>
  <c r="L120" i="2"/>
  <c r="K120" i="2"/>
  <c r="R120" i="2"/>
  <c r="I120" i="2"/>
  <c r="N180" i="2"/>
  <c r="L180" i="2"/>
  <c r="K180" i="2"/>
  <c r="R180" i="2"/>
  <c r="I180" i="2"/>
  <c r="N181" i="2"/>
  <c r="L181" i="2"/>
  <c r="K181" i="2"/>
  <c r="R181" i="2"/>
  <c r="I181" i="2"/>
  <c r="E212" i="2"/>
  <c r="N17" i="2"/>
  <c r="L17" i="2"/>
  <c r="K17" i="2"/>
  <c r="R17" i="2"/>
  <c r="I17" i="2"/>
  <c r="E214" i="2"/>
  <c r="E215" i="2"/>
  <c r="C215" i="2"/>
  <c r="N78" i="2"/>
  <c r="L78" i="2"/>
  <c r="K78" i="2"/>
  <c r="R78" i="2"/>
  <c r="I78" i="2"/>
  <c r="E217" i="2"/>
  <c r="N164" i="2"/>
  <c r="L164" i="2"/>
  <c r="K164" i="2"/>
  <c r="R164" i="2"/>
  <c r="I164" i="2"/>
  <c r="E219" i="2"/>
  <c r="C219" i="2"/>
  <c r="C217" i="2"/>
  <c r="C214" i="2"/>
  <c r="C212" i="2"/>
  <c r="N93" i="2"/>
  <c r="L93" i="2"/>
  <c r="K93" i="2"/>
  <c r="R93" i="2"/>
  <c r="T93" i="2"/>
  <c r="N95" i="2"/>
  <c r="L95" i="2"/>
  <c r="K95" i="2"/>
  <c r="R95" i="2"/>
  <c r="T95" i="2"/>
  <c r="N96" i="2"/>
  <c r="L96" i="2"/>
  <c r="K96" i="2"/>
  <c r="R96" i="2"/>
  <c r="T96" i="2"/>
  <c r="N91" i="2"/>
  <c r="L91" i="2"/>
  <c r="K91" i="2"/>
  <c r="R91" i="2"/>
  <c r="T91" i="2"/>
  <c r="N92" i="2"/>
  <c r="L92" i="2"/>
  <c r="K92" i="2"/>
  <c r="R92" i="2"/>
  <c r="T92" i="2"/>
  <c r="N94" i="2"/>
  <c r="L94" i="2"/>
  <c r="K94" i="2"/>
  <c r="R94" i="2"/>
  <c r="T94" i="2"/>
  <c r="N97" i="2"/>
  <c r="L97" i="2"/>
  <c r="K97" i="2"/>
  <c r="R97" i="2"/>
  <c r="T97" i="2"/>
  <c r="N98" i="2"/>
  <c r="L98" i="2"/>
  <c r="K98" i="2"/>
  <c r="R98" i="2"/>
  <c r="T98" i="2"/>
  <c r="T100" i="2"/>
  <c r="P100" i="2"/>
  <c r="J93" i="2"/>
  <c r="J96" i="2"/>
  <c r="J94" i="2"/>
  <c r="J95" i="2"/>
  <c r="J91" i="2"/>
  <c r="J92" i="2"/>
  <c r="J97" i="2"/>
  <c r="J98" i="2"/>
  <c r="J100" i="2"/>
  <c r="F93" i="2"/>
  <c r="F96" i="2"/>
  <c r="F94" i="2"/>
  <c r="F95" i="2"/>
  <c r="F91" i="2"/>
  <c r="F92" i="2"/>
  <c r="F97" i="2"/>
  <c r="F98" i="2"/>
  <c r="F100" i="2"/>
  <c r="S101" i="2"/>
  <c r="R101" i="2"/>
  <c r="Q101" i="2"/>
  <c r="O101" i="2"/>
  <c r="N101" i="2"/>
  <c r="M101" i="2"/>
  <c r="L101" i="2"/>
  <c r="K101" i="2"/>
  <c r="I101" i="2"/>
  <c r="E101" i="2"/>
  <c r="I93" i="2"/>
  <c r="I96" i="2"/>
  <c r="I94" i="2"/>
  <c r="I95" i="2"/>
  <c r="I92" i="2"/>
  <c r="I97" i="2"/>
  <c r="I98" i="2"/>
  <c r="D101" i="2"/>
  <c r="C101" i="2"/>
  <c r="S99" i="2"/>
  <c r="R99" i="2"/>
  <c r="Q99" i="2"/>
  <c r="O99" i="2"/>
  <c r="N99" i="2"/>
  <c r="M99" i="2"/>
  <c r="L99" i="2"/>
  <c r="K99" i="2"/>
  <c r="I91" i="2"/>
  <c r="I99" i="2"/>
  <c r="E93" i="2"/>
  <c r="E96" i="2"/>
  <c r="E94" i="2"/>
  <c r="E95" i="2"/>
  <c r="E91" i="2"/>
  <c r="E92" i="2"/>
  <c r="E97" i="2"/>
  <c r="E98" i="2"/>
  <c r="E99" i="2"/>
  <c r="D93" i="2"/>
  <c r="D96" i="2"/>
  <c r="D94" i="2"/>
  <c r="D95" i="2"/>
  <c r="D91" i="2"/>
  <c r="D92" i="2"/>
  <c r="D97" i="2"/>
  <c r="D98" i="2"/>
  <c r="D99" i="2"/>
  <c r="D77" i="2"/>
  <c r="D78" i="2"/>
  <c r="D79" i="2"/>
  <c r="D80" i="2"/>
  <c r="D84" i="2"/>
  <c r="D85" i="2"/>
  <c r="D86" i="2"/>
  <c r="D87" i="2"/>
  <c r="N103" i="2"/>
  <c r="L103" i="2"/>
  <c r="K103" i="2"/>
  <c r="R103" i="2"/>
  <c r="I103" i="2"/>
  <c r="D103" i="2"/>
  <c r="D104" i="2"/>
  <c r="D105" i="2"/>
  <c r="D106" i="2"/>
  <c r="D107" i="2"/>
  <c r="D108" i="2"/>
  <c r="D109" i="2"/>
  <c r="D110" i="2"/>
  <c r="N114" i="2"/>
  <c r="L114" i="2"/>
  <c r="K114" i="2"/>
  <c r="R114" i="2"/>
  <c r="I114" i="2"/>
  <c r="D114" i="2"/>
  <c r="D115" i="2"/>
  <c r="D116" i="2"/>
  <c r="D120" i="2"/>
  <c r="D123" i="2"/>
  <c r="D124" i="2"/>
  <c r="D125" i="2"/>
  <c r="D129" i="2"/>
  <c r="D130" i="2"/>
  <c r="D131" i="2"/>
  <c r="D134" i="2"/>
  <c r="N137" i="2"/>
  <c r="L137" i="2"/>
  <c r="K137" i="2"/>
  <c r="R137" i="2"/>
  <c r="I137" i="2"/>
  <c r="D137" i="2"/>
  <c r="D138" i="2"/>
  <c r="D139" i="2"/>
  <c r="D140" i="2"/>
  <c r="D141" i="2"/>
  <c r="D145" i="2"/>
  <c r="D146" i="2"/>
  <c r="D147" i="2"/>
  <c r="D148" i="2"/>
  <c r="N152" i="2"/>
  <c r="L152" i="2"/>
  <c r="K152" i="2"/>
  <c r="R152" i="2"/>
  <c r="I152" i="2"/>
  <c r="D152" i="2"/>
  <c r="N153" i="2"/>
  <c r="L153" i="2"/>
  <c r="K153" i="2"/>
  <c r="R153" i="2"/>
  <c r="I153" i="2"/>
  <c r="D153" i="2"/>
  <c r="D154" i="2"/>
  <c r="D155" i="2"/>
  <c r="D156" i="2"/>
  <c r="D157" i="2"/>
  <c r="D158" i="2"/>
  <c r="D159" i="2"/>
  <c r="N163" i="2"/>
  <c r="L163" i="2"/>
  <c r="K163" i="2"/>
  <c r="R163" i="2"/>
  <c r="I163" i="2"/>
  <c r="D163" i="2"/>
  <c r="D164" i="2"/>
  <c r="D165" i="2"/>
  <c r="D166" i="2"/>
  <c r="D167" i="2"/>
  <c r="D168" i="2"/>
  <c r="D169" i="2"/>
  <c r="D170" i="2"/>
  <c r="N174" i="2"/>
  <c r="L174" i="2"/>
  <c r="K174" i="2"/>
  <c r="R174" i="2"/>
  <c r="I174" i="2"/>
  <c r="D174" i="2"/>
  <c r="D175" i="2"/>
  <c r="D176" i="2"/>
  <c r="D180" i="2"/>
  <c r="D181" i="2"/>
  <c r="D182" i="2"/>
  <c r="D183" i="2"/>
  <c r="D184" i="2"/>
  <c r="D185" i="2"/>
  <c r="D189" i="2"/>
  <c r="D190" i="2"/>
  <c r="D191" i="2"/>
  <c r="D194" i="2"/>
  <c r="D17" i="2"/>
  <c r="D18" i="2"/>
  <c r="D19" i="2"/>
  <c r="D20" i="2"/>
  <c r="D21" i="2"/>
  <c r="N25" i="2"/>
  <c r="L25" i="2"/>
  <c r="K25" i="2"/>
  <c r="R25" i="2"/>
  <c r="I25" i="2"/>
  <c r="D25" i="2"/>
  <c r="D26" i="2"/>
  <c r="D27" i="2"/>
  <c r="D28" i="2"/>
  <c r="N32" i="2"/>
  <c r="L32" i="2"/>
  <c r="K32" i="2"/>
  <c r="R32" i="2"/>
  <c r="I32" i="2"/>
  <c r="D32" i="2"/>
  <c r="N33" i="2"/>
  <c r="L33" i="2"/>
  <c r="K33" i="2"/>
  <c r="R33" i="2"/>
  <c r="I33" i="2"/>
  <c r="D33" i="2"/>
  <c r="N34" i="2"/>
  <c r="L34" i="2"/>
  <c r="K34" i="2"/>
  <c r="R34" i="2"/>
  <c r="I34" i="2"/>
  <c r="D34" i="2"/>
  <c r="N35" i="2"/>
  <c r="L35" i="2"/>
  <c r="K35" i="2"/>
  <c r="R35" i="2"/>
  <c r="I35" i="2"/>
  <c r="D35" i="2"/>
  <c r="N36" i="2"/>
  <c r="L36" i="2"/>
  <c r="K36" i="2"/>
  <c r="R36" i="2"/>
  <c r="I36" i="2"/>
  <c r="D36" i="2"/>
  <c r="D37" i="2"/>
  <c r="D38" i="2"/>
  <c r="D39" i="2"/>
  <c r="N43" i="2"/>
  <c r="L43" i="2"/>
  <c r="K43" i="2"/>
  <c r="R43" i="2"/>
  <c r="I43" i="2"/>
  <c r="D43" i="2"/>
  <c r="D44" i="2"/>
  <c r="D45" i="2"/>
  <c r="D46" i="2"/>
  <c r="D47" i="2"/>
  <c r="D48" i="2"/>
  <c r="D49" i="2"/>
  <c r="D50" i="2"/>
  <c r="N54" i="2"/>
  <c r="L54" i="2"/>
  <c r="K54" i="2"/>
  <c r="R54" i="2"/>
  <c r="I54" i="2"/>
  <c r="D54" i="2"/>
  <c r="D55" i="2"/>
  <c r="D56" i="2"/>
  <c r="D60" i="2"/>
  <c r="D61" i="2"/>
  <c r="D62" i="2"/>
  <c r="D63" i="2"/>
  <c r="D64" i="2"/>
  <c r="D65" i="2"/>
  <c r="D69" i="2"/>
  <c r="D70" i="2"/>
  <c r="D71" i="2"/>
  <c r="D74" i="2"/>
  <c r="D195" i="2"/>
  <c r="C206" i="2"/>
  <c r="C205" i="2"/>
  <c r="D206" i="2"/>
  <c r="C82" i="2"/>
  <c r="C23" i="2"/>
  <c r="C30" i="2"/>
  <c r="C41" i="2"/>
  <c r="C52" i="2"/>
  <c r="C58" i="2"/>
  <c r="C67" i="2"/>
  <c r="C73" i="2"/>
  <c r="C89" i="2"/>
  <c r="C112" i="2"/>
  <c r="C118" i="2"/>
  <c r="C127" i="2"/>
  <c r="C133" i="2"/>
  <c r="C143" i="2"/>
  <c r="C150" i="2"/>
  <c r="C161" i="2"/>
  <c r="C172" i="2"/>
  <c r="C178" i="2"/>
  <c r="C187" i="2"/>
  <c r="C193" i="2"/>
  <c r="C208" i="2"/>
  <c r="D208" i="2"/>
  <c r="T181" i="2"/>
  <c r="T180" i="2"/>
  <c r="T174" i="2"/>
  <c r="T164" i="2"/>
  <c r="T163" i="2"/>
  <c r="N190" i="2"/>
  <c r="L190" i="2"/>
  <c r="K190" i="2"/>
  <c r="R190" i="2"/>
  <c r="T190" i="2"/>
  <c r="N189" i="2"/>
  <c r="L189" i="2"/>
  <c r="K189" i="2"/>
  <c r="R189" i="2"/>
  <c r="T189" i="2"/>
  <c r="N184" i="2"/>
  <c r="L184" i="2"/>
  <c r="K184" i="2"/>
  <c r="R184" i="2"/>
  <c r="T184" i="2"/>
  <c r="N183" i="2"/>
  <c r="L183" i="2"/>
  <c r="K183" i="2"/>
  <c r="R183" i="2"/>
  <c r="T183" i="2"/>
  <c r="N182" i="2"/>
  <c r="L182" i="2"/>
  <c r="K182" i="2"/>
  <c r="R182" i="2"/>
  <c r="T182" i="2"/>
  <c r="N175" i="2"/>
  <c r="L175" i="2"/>
  <c r="K175" i="2"/>
  <c r="R175" i="2"/>
  <c r="T175" i="2"/>
  <c r="N169" i="2"/>
  <c r="L169" i="2"/>
  <c r="K169" i="2"/>
  <c r="R169" i="2"/>
  <c r="T169" i="2"/>
  <c r="N168" i="2"/>
  <c r="L168" i="2"/>
  <c r="K168" i="2"/>
  <c r="R168" i="2"/>
  <c r="T168" i="2"/>
  <c r="N167" i="2"/>
  <c r="L167" i="2"/>
  <c r="K167" i="2"/>
  <c r="R167" i="2"/>
  <c r="T167" i="2"/>
  <c r="N166" i="2"/>
  <c r="L166" i="2"/>
  <c r="K166" i="2"/>
  <c r="R166" i="2"/>
  <c r="T166" i="2"/>
  <c r="N165" i="2"/>
  <c r="L165" i="2"/>
  <c r="K165" i="2"/>
  <c r="R165" i="2"/>
  <c r="T165" i="2"/>
  <c r="T153" i="2"/>
  <c r="T152" i="2"/>
  <c r="N158" i="2"/>
  <c r="L158" i="2"/>
  <c r="K158" i="2"/>
  <c r="R158" i="2"/>
  <c r="T158" i="2"/>
  <c r="N157" i="2"/>
  <c r="L157" i="2"/>
  <c r="K157" i="2"/>
  <c r="R157" i="2"/>
  <c r="T157" i="2"/>
  <c r="N156" i="2"/>
  <c r="L156" i="2"/>
  <c r="K156" i="2"/>
  <c r="R156" i="2"/>
  <c r="T156" i="2"/>
  <c r="N155" i="2"/>
  <c r="L155" i="2"/>
  <c r="K155" i="2"/>
  <c r="R155" i="2"/>
  <c r="T155" i="2"/>
  <c r="N154" i="2"/>
  <c r="L154" i="2"/>
  <c r="K154" i="2"/>
  <c r="R154" i="2"/>
  <c r="T154" i="2"/>
  <c r="T137" i="2"/>
  <c r="N147" i="2"/>
  <c r="L147" i="2"/>
  <c r="K147" i="2"/>
  <c r="R147" i="2"/>
  <c r="T147" i="2"/>
  <c r="N146" i="2"/>
  <c r="L146" i="2"/>
  <c r="K146" i="2"/>
  <c r="R146" i="2"/>
  <c r="T146" i="2"/>
  <c r="N145" i="2"/>
  <c r="L145" i="2"/>
  <c r="K145" i="2"/>
  <c r="R145" i="2"/>
  <c r="T145" i="2"/>
  <c r="N140" i="2"/>
  <c r="L140" i="2"/>
  <c r="K140" i="2"/>
  <c r="R140" i="2"/>
  <c r="T140" i="2"/>
  <c r="N139" i="2"/>
  <c r="L139" i="2"/>
  <c r="K139" i="2"/>
  <c r="R139" i="2"/>
  <c r="T139" i="2"/>
  <c r="N138" i="2"/>
  <c r="L138" i="2"/>
  <c r="K138" i="2"/>
  <c r="R138" i="2"/>
  <c r="T138" i="2"/>
  <c r="T120" i="2"/>
  <c r="N130" i="2"/>
  <c r="L130" i="2"/>
  <c r="K130" i="2"/>
  <c r="R130" i="2"/>
  <c r="T130" i="2"/>
  <c r="N129" i="2"/>
  <c r="L129" i="2"/>
  <c r="K129" i="2"/>
  <c r="R129" i="2"/>
  <c r="T129" i="2"/>
  <c r="N124" i="2"/>
  <c r="L124" i="2"/>
  <c r="K124" i="2"/>
  <c r="R124" i="2"/>
  <c r="T124" i="2"/>
  <c r="N123" i="2"/>
  <c r="L123" i="2"/>
  <c r="K123" i="2"/>
  <c r="R123" i="2"/>
  <c r="T123" i="2"/>
  <c r="T114" i="2"/>
  <c r="N115" i="2"/>
  <c r="L115" i="2"/>
  <c r="K115" i="2"/>
  <c r="R115" i="2"/>
  <c r="T115" i="2"/>
  <c r="T103" i="2"/>
  <c r="N109" i="2"/>
  <c r="L109" i="2"/>
  <c r="K109" i="2"/>
  <c r="R109" i="2"/>
  <c r="T109" i="2"/>
  <c r="N108" i="2"/>
  <c r="L108" i="2"/>
  <c r="K108" i="2"/>
  <c r="R108" i="2"/>
  <c r="T108" i="2"/>
  <c r="N107" i="2"/>
  <c r="L107" i="2"/>
  <c r="K107" i="2"/>
  <c r="R107" i="2"/>
  <c r="T107" i="2"/>
  <c r="N106" i="2"/>
  <c r="L106" i="2"/>
  <c r="K106" i="2"/>
  <c r="R106" i="2"/>
  <c r="T106" i="2"/>
  <c r="N105" i="2"/>
  <c r="L105" i="2"/>
  <c r="K105" i="2"/>
  <c r="R105" i="2"/>
  <c r="T105" i="2"/>
  <c r="N104" i="2"/>
  <c r="L104" i="2"/>
  <c r="K104" i="2"/>
  <c r="R104" i="2"/>
  <c r="T104" i="2"/>
  <c r="N86" i="2"/>
  <c r="L86" i="2"/>
  <c r="K86" i="2"/>
  <c r="R86" i="2"/>
  <c r="T86" i="2"/>
  <c r="N85" i="2"/>
  <c r="L85" i="2"/>
  <c r="K85" i="2"/>
  <c r="R85" i="2"/>
  <c r="T85" i="2"/>
  <c r="N84" i="2"/>
  <c r="L84" i="2"/>
  <c r="K84" i="2"/>
  <c r="R84" i="2"/>
  <c r="T84" i="2"/>
  <c r="T79" i="2"/>
  <c r="T78" i="2"/>
  <c r="T77" i="2"/>
  <c r="T61" i="2"/>
  <c r="T60" i="2"/>
  <c r="N70" i="2"/>
  <c r="L70" i="2"/>
  <c r="K70" i="2"/>
  <c r="R70" i="2"/>
  <c r="T70" i="2"/>
  <c r="N69" i="2"/>
  <c r="L69" i="2"/>
  <c r="K69" i="2"/>
  <c r="R69" i="2"/>
  <c r="T69" i="2"/>
  <c r="N64" i="2"/>
  <c r="L64" i="2"/>
  <c r="K64" i="2"/>
  <c r="R64" i="2"/>
  <c r="T64" i="2"/>
  <c r="N63" i="2"/>
  <c r="L63" i="2"/>
  <c r="K63" i="2"/>
  <c r="R63" i="2"/>
  <c r="T63" i="2"/>
  <c r="N62" i="2"/>
  <c r="L62" i="2"/>
  <c r="K62" i="2"/>
  <c r="R62" i="2"/>
  <c r="T62" i="2"/>
  <c r="T54" i="2"/>
  <c r="T43" i="2"/>
  <c r="T36" i="2"/>
  <c r="T35" i="2"/>
  <c r="T34" i="2"/>
  <c r="T33" i="2"/>
  <c r="T32" i="2"/>
  <c r="N55" i="2"/>
  <c r="L55" i="2"/>
  <c r="K55" i="2"/>
  <c r="R55" i="2"/>
  <c r="T55" i="2"/>
  <c r="N49" i="2"/>
  <c r="L49" i="2"/>
  <c r="K49" i="2"/>
  <c r="R49" i="2"/>
  <c r="T49" i="2"/>
  <c r="N48" i="2"/>
  <c r="L48" i="2"/>
  <c r="K48" i="2"/>
  <c r="R48" i="2"/>
  <c r="T48" i="2"/>
  <c r="N47" i="2"/>
  <c r="L47" i="2"/>
  <c r="K47" i="2"/>
  <c r="R47" i="2"/>
  <c r="T47" i="2"/>
  <c r="N46" i="2"/>
  <c r="L46" i="2"/>
  <c r="K46" i="2"/>
  <c r="R46" i="2"/>
  <c r="T46" i="2"/>
  <c r="N45" i="2"/>
  <c r="L45" i="2"/>
  <c r="K45" i="2"/>
  <c r="R45" i="2"/>
  <c r="T45" i="2"/>
  <c r="N44" i="2"/>
  <c r="L44" i="2"/>
  <c r="K44" i="2"/>
  <c r="R44" i="2"/>
  <c r="T44" i="2"/>
  <c r="N38" i="2"/>
  <c r="L38" i="2"/>
  <c r="K38" i="2"/>
  <c r="R38" i="2"/>
  <c r="T38" i="2"/>
  <c r="N37" i="2"/>
  <c r="L37" i="2"/>
  <c r="K37" i="2"/>
  <c r="R37" i="2"/>
  <c r="T37" i="2"/>
  <c r="T25" i="2"/>
  <c r="N27" i="2"/>
  <c r="L27" i="2"/>
  <c r="K27" i="2"/>
  <c r="R27" i="2"/>
  <c r="T27" i="2"/>
  <c r="N26" i="2"/>
  <c r="L26" i="2"/>
  <c r="K26" i="2"/>
  <c r="R26" i="2"/>
  <c r="T26" i="2"/>
  <c r="N20" i="2"/>
  <c r="L20" i="2"/>
  <c r="K20" i="2"/>
  <c r="R20" i="2"/>
  <c r="N19" i="2"/>
  <c r="L19" i="2"/>
  <c r="K19" i="2"/>
  <c r="R19" i="2"/>
  <c r="N18" i="2"/>
  <c r="L18" i="2"/>
  <c r="K18" i="2"/>
  <c r="R18" i="2"/>
  <c r="J184" i="2"/>
  <c r="I184" i="2"/>
  <c r="F184" i="2"/>
  <c r="E184" i="2"/>
  <c r="J183" i="2"/>
  <c r="I183" i="2"/>
  <c r="F183" i="2"/>
  <c r="E183" i="2"/>
  <c r="I182" i="2"/>
  <c r="J182" i="2"/>
  <c r="F182" i="2"/>
  <c r="E182" i="2"/>
  <c r="J181" i="2"/>
  <c r="F181" i="2"/>
  <c r="E181" i="2"/>
  <c r="J180" i="2"/>
  <c r="F180" i="2"/>
  <c r="E180" i="2"/>
  <c r="J109" i="2"/>
  <c r="I109" i="2"/>
  <c r="F109" i="2"/>
  <c r="E109" i="2"/>
  <c r="J108" i="2"/>
  <c r="I108" i="2"/>
  <c r="F108" i="2"/>
  <c r="E108" i="2"/>
  <c r="J107" i="2"/>
  <c r="I107" i="2"/>
  <c r="F107" i="2"/>
  <c r="E107" i="2"/>
  <c r="J106" i="2"/>
  <c r="I106" i="2"/>
  <c r="F106" i="2"/>
  <c r="E106" i="2"/>
  <c r="J105" i="2"/>
  <c r="I105" i="2"/>
  <c r="F105" i="2"/>
  <c r="E105" i="2"/>
  <c r="J104" i="2"/>
  <c r="I104" i="2"/>
  <c r="F104" i="2"/>
  <c r="E104" i="2"/>
  <c r="J103" i="2"/>
  <c r="F103" i="2"/>
  <c r="E103" i="2"/>
  <c r="J49" i="2"/>
  <c r="I49" i="2"/>
  <c r="F49" i="2"/>
  <c r="E49" i="2"/>
  <c r="J48" i="2"/>
  <c r="I48" i="2"/>
  <c r="F48" i="2"/>
  <c r="E48" i="2"/>
  <c r="J47" i="2"/>
  <c r="I47" i="2"/>
  <c r="F47" i="2"/>
  <c r="E47" i="2"/>
  <c r="J46" i="2"/>
  <c r="I46" i="2"/>
  <c r="F46" i="2"/>
  <c r="E46" i="2"/>
  <c r="J45" i="2"/>
  <c r="I45" i="2"/>
  <c r="F45" i="2"/>
  <c r="E45" i="2"/>
  <c r="J44" i="2"/>
  <c r="I44" i="2"/>
  <c r="F44" i="2"/>
  <c r="E44" i="2"/>
  <c r="J43" i="2"/>
  <c r="F43" i="2"/>
  <c r="E43" i="2"/>
  <c r="E295" i="2"/>
  <c r="E294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85" i="2"/>
  <c r="B229" i="2"/>
  <c r="C235" i="2"/>
  <c r="D235" i="2"/>
  <c r="E235" i="2"/>
  <c r="J137" i="2"/>
  <c r="J138" i="2"/>
  <c r="J139" i="2"/>
  <c r="J140" i="2"/>
  <c r="J142" i="2"/>
  <c r="J145" i="2"/>
  <c r="J146" i="2"/>
  <c r="J147" i="2"/>
  <c r="J149" i="2"/>
  <c r="J152" i="2"/>
  <c r="J153" i="2"/>
  <c r="J154" i="2"/>
  <c r="J155" i="2"/>
  <c r="J156" i="2"/>
  <c r="J157" i="2"/>
  <c r="J158" i="2"/>
  <c r="J160" i="2"/>
  <c r="J163" i="2"/>
  <c r="J164" i="2"/>
  <c r="J165" i="2"/>
  <c r="J166" i="2"/>
  <c r="J167" i="2"/>
  <c r="J168" i="2"/>
  <c r="J169" i="2"/>
  <c r="J171" i="2"/>
  <c r="J174" i="2"/>
  <c r="J175" i="2"/>
  <c r="J177" i="2"/>
  <c r="J186" i="2"/>
  <c r="J189" i="2"/>
  <c r="J190" i="2"/>
  <c r="J192" i="2"/>
  <c r="J194" i="2"/>
  <c r="J77" i="2"/>
  <c r="J78" i="2"/>
  <c r="J79" i="2"/>
  <c r="J81" i="2"/>
  <c r="J84" i="2"/>
  <c r="J85" i="2"/>
  <c r="J86" i="2"/>
  <c r="J88" i="2"/>
  <c r="J111" i="2"/>
  <c r="J114" i="2"/>
  <c r="J115" i="2"/>
  <c r="J117" i="2"/>
  <c r="J120" i="2"/>
  <c r="J123" i="2"/>
  <c r="J124" i="2"/>
  <c r="J126" i="2"/>
  <c r="J129" i="2"/>
  <c r="J130" i="2"/>
  <c r="J132" i="2"/>
  <c r="J134" i="2"/>
  <c r="J25" i="2"/>
  <c r="J26" i="2"/>
  <c r="J27" i="2"/>
  <c r="J29" i="2"/>
  <c r="J32" i="2"/>
  <c r="J33" i="2"/>
  <c r="J34" i="2"/>
  <c r="J35" i="2"/>
  <c r="J36" i="2"/>
  <c r="J37" i="2"/>
  <c r="J38" i="2"/>
  <c r="J40" i="2"/>
  <c r="J51" i="2"/>
  <c r="J54" i="2"/>
  <c r="J55" i="2"/>
  <c r="J57" i="2"/>
  <c r="J60" i="2"/>
  <c r="J61" i="2"/>
  <c r="J62" i="2"/>
  <c r="J63" i="2"/>
  <c r="J64" i="2"/>
  <c r="J66" i="2"/>
  <c r="J69" i="2"/>
  <c r="J70" i="2"/>
  <c r="J72" i="2"/>
  <c r="F137" i="2"/>
  <c r="I138" i="2"/>
  <c r="F138" i="2"/>
  <c r="I139" i="2"/>
  <c r="F139" i="2"/>
  <c r="F140" i="2"/>
  <c r="F142" i="2"/>
  <c r="F145" i="2"/>
  <c r="F146" i="2"/>
  <c r="F147" i="2"/>
  <c r="F149" i="2"/>
  <c r="F152" i="2"/>
  <c r="F153" i="2"/>
  <c r="I154" i="2"/>
  <c r="F154" i="2"/>
  <c r="F155" i="2"/>
  <c r="F156" i="2"/>
  <c r="F157" i="2"/>
  <c r="F158" i="2"/>
  <c r="F160" i="2"/>
  <c r="F163" i="2"/>
  <c r="F164" i="2"/>
  <c r="F165" i="2"/>
  <c r="F166" i="2"/>
  <c r="F167" i="2"/>
  <c r="F168" i="2"/>
  <c r="F169" i="2"/>
  <c r="F171" i="2"/>
  <c r="F174" i="2"/>
  <c r="F175" i="2"/>
  <c r="F177" i="2"/>
  <c r="F186" i="2"/>
  <c r="F189" i="2"/>
  <c r="F190" i="2"/>
  <c r="F192" i="2"/>
  <c r="F194" i="2"/>
  <c r="F77" i="2"/>
  <c r="F78" i="2"/>
  <c r="F79" i="2"/>
  <c r="F81" i="2"/>
  <c r="F84" i="2"/>
  <c r="F85" i="2"/>
  <c r="F86" i="2"/>
  <c r="F88" i="2"/>
  <c r="F111" i="2"/>
  <c r="F114" i="2"/>
  <c r="F115" i="2"/>
  <c r="F117" i="2"/>
  <c r="F120" i="2"/>
  <c r="F123" i="2"/>
  <c r="F124" i="2"/>
  <c r="F126" i="2"/>
  <c r="F129" i="2"/>
  <c r="F130" i="2"/>
  <c r="F132" i="2"/>
  <c r="F134" i="2"/>
  <c r="F18" i="2"/>
  <c r="F19" i="2"/>
  <c r="F20" i="2"/>
  <c r="F25" i="2"/>
  <c r="F26" i="2"/>
  <c r="F27" i="2"/>
  <c r="F29" i="2"/>
  <c r="F32" i="2"/>
  <c r="F33" i="2"/>
  <c r="F34" i="2"/>
  <c r="F35" i="2"/>
  <c r="F36" i="2"/>
  <c r="I37" i="2"/>
  <c r="F37" i="2"/>
  <c r="F38" i="2"/>
  <c r="F40" i="2"/>
  <c r="F51" i="2"/>
  <c r="F54" i="2"/>
  <c r="F55" i="2"/>
  <c r="F57" i="2"/>
  <c r="F60" i="2"/>
  <c r="F61" i="2"/>
  <c r="F62" i="2"/>
  <c r="F63" i="2"/>
  <c r="F64" i="2"/>
  <c r="F66" i="2"/>
  <c r="F69" i="2"/>
  <c r="F70" i="2"/>
  <c r="F72" i="2"/>
  <c r="K141" i="2"/>
  <c r="K148" i="2"/>
  <c r="K159" i="2"/>
  <c r="K170" i="2"/>
  <c r="K176" i="2"/>
  <c r="K185" i="2"/>
  <c r="K191" i="2"/>
  <c r="K194" i="2"/>
  <c r="K80" i="2"/>
  <c r="K87" i="2"/>
  <c r="K110" i="2"/>
  <c r="K116" i="2"/>
  <c r="K125" i="2"/>
  <c r="K131" i="2"/>
  <c r="K134" i="2"/>
  <c r="K21" i="2"/>
  <c r="K28" i="2"/>
  <c r="K39" i="2"/>
  <c r="K50" i="2"/>
  <c r="K56" i="2"/>
  <c r="K65" i="2"/>
  <c r="K71" i="2"/>
  <c r="K74" i="2"/>
  <c r="K195" i="2"/>
  <c r="E206" i="2"/>
  <c r="I140" i="2"/>
  <c r="I141" i="2"/>
  <c r="I145" i="2"/>
  <c r="I146" i="2"/>
  <c r="I147" i="2"/>
  <c r="I148" i="2"/>
  <c r="I155" i="2"/>
  <c r="I156" i="2"/>
  <c r="I157" i="2"/>
  <c r="I158" i="2"/>
  <c r="I159" i="2"/>
  <c r="I165" i="2"/>
  <c r="I166" i="2"/>
  <c r="I167" i="2"/>
  <c r="I168" i="2"/>
  <c r="I169" i="2"/>
  <c r="I170" i="2"/>
  <c r="I175" i="2"/>
  <c r="I176" i="2"/>
  <c r="I185" i="2"/>
  <c r="I189" i="2"/>
  <c r="I190" i="2"/>
  <c r="I191" i="2"/>
  <c r="I194" i="2"/>
  <c r="I80" i="2"/>
  <c r="I84" i="2"/>
  <c r="I85" i="2"/>
  <c r="I86" i="2"/>
  <c r="I87" i="2"/>
  <c r="I110" i="2"/>
  <c r="I115" i="2"/>
  <c r="I116" i="2"/>
  <c r="I123" i="2"/>
  <c r="I124" i="2"/>
  <c r="I125" i="2"/>
  <c r="I129" i="2"/>
  <c r="I130" i="2"/>
  <c r="I131" i="2"/>
  <c r="I134" i="2"/>
  <c r="I26" i="2"/>
  <c r="I27" i="2"/>
  <c r="I28" i="2"/>
  <c r="I38" i="2"/>
  <c r="I39" i="2"/>
  <c r="I50" i="2"/>
  <c r="I55" i="2"/>
  <c r="I56" i="2"/>
  <c r="I62" i="2"/>
  <c r="I63" i="2"/>
  <c r="I64" i="2"/>
  <c r="I65" i="2"/>
  <c r="I69" i="2"/>
  <c r="I70" i="2"/>
  <c r="I71" i="2"/>
  <c r="E220" i="2"/>
  <c r="E209" i="2"/>
  <c r="I30" i="2"/>
  <c r="I41" i="2"/>
  <c r="I52" i="2"/>
  <c r="I58" i="2"/>
  <c r="I67" i="2"/>
  <c r="I73" i="2"/>
  <c r="I82" i="2"/>
  <c r="I89" i="2"/>
  <c r="I112" i="2"/>
  <c r="I118" i="2"/>
  <c r="I127" i="2"/>
  <c r="I133" i="2"/>
  <c r="I143" i="2"/>
  <c r="I150" i="2"/>
  <c r="I161" i="2"/>
  <c r="I172" i="2"/>
  <c r="I178" i="2"/>
  <c r="I187" i="2"/>
  <c r="I193" i="2"/>
  <c r="C209" i="2"/>
  <c r="S23" i="2"/>
  <c r="S30" i="2"/>
  <c r="S41" i="2"/>
  <c r="S52" i="2"/>
  <c r="S58" i="2"/>
  <c r="S67" i="2"/>
  <c r="S73" i="2"/>
  <c r="S82" i="2"/>
  <c r="S89" i="2"/>
  <c r="S112" i="2"/>
  <c r="S118" i="2"/>
  <c r="S127" i="2"/>
  <c r="S133" i="2"/>
  <c r="S143" i="2"/>
  <c r="S150" i="2"/>
  <c r="S161" i="2"/>
  <c r="S172" i="2"/>
  <c r="S178" i="2"/>
  <c r="S187" i="2"/>
  <c r="S193" i="2"/>
  <c r="S197" i="2"/>
  <c r="R30" i="2"/>
  <c r="R41" i="2"/>
  <c r="R52" i="2"/>
  <c r="R58" i="2"/>
  <c r="R67" i="2"/>
  <c r="R73" i="2"/>
  <c r="R82" i="2"/>
  <c r="R89" i="2"/>
  <c r="R112" i="2"/>
  <c r="R118" i="2"/>
  <c r="R127" i="2"/>
  <c r="R133" i="2"/>
  <c r="R143" i="2"/>
  <c r="R150" i="2"/>
  <c r="R161" i="2"/>
  <c r="R172" i="2"/>
  <c r="R178" i="2"/>
  <c r="R187" i="2"/>
  <c r="R193" i="2"/>
  <c r="Q23" i="2"/>
  <c r="Q30" i="2"/>
  <c r="Q41" i="2"/>
  <c r="Q52" i="2"/>
  <c r="Q58" i="2"/>
  <c r="Q67" i="2"/>
  <c r="Q73" i="2"/>
  <c r="Q82" i="2"/>
  <c r="Q89" i="2"/>
  <c r="Q112" i="2"/>
  <c r="Q118" i="2"/>
  <c r="Q127" i="2"/>
  <c r="Q133" i="2"/>
  <c r="Q143" i="2"/>
  <c r="Q150" i="2"/>
  <c r="Q161" i="2"/>
  <c r="Q172" i="2"/>
  <c r="Q178" i="2"/>
  <c r="Q187" i="2"/>
  <c r="Q193" i="2"/>
  <c r="Q197" i="2"/>
  <c r="O23" i="2"/>
  <c r="O30" i="2"/>
  <c r="O41" i="2"/>
  <c r="O52" i="2"/>
  <c r="O58" i="2"/>
  <c r="O67" i="2"/>
  <c r="O73" i="2"/>
  <c r="O82" i="2"/>
  <c r="O89" i="2"/>
  <c r="O112" i="2"/>
  <c r="O118" i="2"/>
  <c r="O127" i="2"/>
  <c r="O133" i="2"/>
  <c r="O143" i="2"/>
  <c r="O150" i="2"/>
  <c r="O161" i="2"/>
  <c r="O172" i="2"/>
  <c r="O178" i="2"/>
  <c r="O187" i="2"/>
  <c r="O193" i="2"/>
  <c r="O197" i="2"/>
  <c r="N23" i="2"/>
  <c r="N30" i="2"/>
  <c r="N41" i="2"/>
  <c r="N52" i="2"/>
  <c r="N58" i="2"/>
  <c r="N67" i="2"/>
  <c r="N73" i="2"/>
  <c r="N82" i="2"/>
  <c r="N89" i="2"/>
  <c r="N112" i="2"/>
  <c r="N118" i="2"/>
  <c r="N127" i="2"/>
  <c r="N133" i="2"/>
  <c r="N143" i="2"/>
  <c r="N150" i="2"/>
  <c r="N161" i="2"/>
  <c r="N172" i="2"/>
  <c r="N178" i="2"/>
  <c r="N187" i="2"/>
  <c r="N193" i="2"/>
  <c r="N197" i="2"/>
  <c r="M23" i="2"/>
  <c r="M30" i="2"/>
  <c r="M41" i="2"/>
  <c r="M52" i="2"/>
  <c r="M58" i="2"/>
  <c r="M67" i="2"/>
  <c r="M73" i="2"/>
  <c r="M82" i="2"/>
  <c r="M89" i="2"/>
  <c r="M112" i="2"/>
  <c r="M118" i="2"/>
  <c r="M127" i="2"/>
  <c r="M133" i="2"/>
  <c r="M143" i="2"/>
  <c r="M150" i="2"/>
  <c r="M161" i="2"/>
  <c r="M172" i="2"/>
  <c r="M178" i="2"/>
  <c r="M187" i="2"/>
  <c r="M193" i="2"/>
  <c r="M197" i="2"/>
  <c r="L23" i="2"/>
  <c r="L30" i="2"/>
  <c r="L41" i="2"/>
  <c r="L52" i="2"/>
  <c r="L58" i="2"/>
  <c r="L67" i="2"/>
  <c r="L73" i="2"/>
  <c r="L82" i="2"/>
  <c r="L89" i="2"/>
  <c r="L112" i="2"/>
  <c r="L118" i="2"/>
  <c r="L127" i="2"/>
  <c r="L133" i="2"/>
  <c r="L143" i="2"/>
  <c r="L150" i="2"/>
  <c r="L161" i="2"/>
  <c r="L172" i="2"/>
  <c r="L178" i="2"/>
  <c r="L187" i="2"/>
  <c r="L193" i="2"/>
  <c r="L197" i="2"/>
  <c r="K23" i="2"/>
  <c r="K30" i="2"/>
  <c r="K41" i="2"/>
  <c r="K52" i="2"/>
  <c r="K58" i="2"/>
  <c r="K67" i="2"/>
  <c r="K73" i="2"/>
  <c r="K82" i="2"/>
  <c r="K89" i="2"/>
  <c r="K112" i="2"/>
  <c r="K118" i="2"/>
  <c r="K127" i="2"/>
  <c r="K133" i="2"/>
  <c r="K143" i="2"/>
  <c r="K150" i="2"/>
  <c r="K161" i="2"/>
  <c r="K172" i="2"/>
  <c r="K178" i="2"/>
  <c r="K187" i="2"/>
  <c r="K193" i="2"/>
  <c r="K197" i="2"/>
  <c r="E19" i="2"/>
  <c r="E20" i="2"/>
  <c r="E30" i="2"/>
  <c r="E41" i="2"/>
  <c r="E52" i="2"/>
  <c r="E54" i="2"/>
  <c r="E58" i="2"/>
  <c r="E60" i="2"/>
  <c r="E67" i="2"/>
  <c r="E73" i="2"/>
  <c r="E78" i="2"/>
  <c r="E79" i="2"/>
  <c r="E82" i="2"/>
  <c r="E89" i="2"/>
  <c r="E112" i="2"/>
  <c r="E114" i="2"/>
  <c r="E118" i="2"/>
  <c r="E120" i="2"/>
  <c r="E127" i="2"/>
  <c r="E133" i="2"/>
  <c r="E143" i="2"/>
  <c r="E150" i="2"/>
  <c r="E154" i="2"/>
  <c r="E161" i="2"/>
  <c r="E163" i="2"/>
  <c r="E164" i="2"/>
  <c r="E165" i="2"/>
  <c r="E172" i="2"/>
  <c r="E174" i="2"/>
  <c r="E178" i="2"/>
  <c r="E187" i="2"/>
  <c r="E193" i="2"/>
  <c r="D30" i="2"/>
  <c r="D41" i="2"/>
  <c r="D52" i="2"/>
  <c r="D58" i="2"/>
  <c r="D67" i="2"/>
  <c r="D73" i="2"/>
  <c r="D82" i="2"/>
  <c r="D89" i="2"/>
  <c r="D112" i="2"/>
  <c r="D118" i="2"/>
  <c r="D127" i="2"/>
  <c r="D133" i="2"/>
  <c r="D143" i="2"/>
  <c r="D150" i="2"/>
  <c r="D161" i="2"/>
  <c r="D172" i="2"/>
  <c r="D178" i="2"/>
  <c r="D187" i="2"/>
  <c r="D193" i="2"/>
  <c r="C197" i="2"/>
  <c r="T29" i="2"/>
  <c r="T40" i="2"/>
  <c r="T51" i="2"/>
  <c r="T57" i="2"/>
  <c r="T66" i="2"/>
  <c r="T72" i="2"/>
  <c r="T142" i="2"/>
  <c r="T149" i="2"/>
  <c r="T160" i="2"/>
  <c r="T171" i="2"/>
  <c r="T177" i="2"/>
  <c r="T186" i="2"/>
  <c r="T192" i="2"/>
  <c r="T194" i="2"/>
  <c r="T81" i="2"/>
  <c r="T88" i="2"/>
  <c r="T111" i="2"/>
  <c r="T117" i="2"/>
  <c r="T126" i="2"/>
  <c r="T132" i="2"/>
  <c r="T134" i="2"/>
  <c r="P22" i="2"/>
  <c r="P29" i="2"/>
  <c r="P40" i="2"/>
  <c r="P51" i="2"/>
  <c r="P57" i="2"/>
  <c r="P66" i="2"/>
  <c r="P72" i="2"/>
  <c r="P74" i="2"/>
  <c r="P142" i="2"/>
  <c r="P149" i="2"/>
  <c r="P160" i="2"/>
  <c r="P171" i="2"/>
  <c r="P177" i="2"/>
  <c r="P186" i="2"/>
  <c r="P192" i="2"/>
  <c r="P194" i="2"/>
  <c r="P81" i="2"/>
  <c r="P88" i="2"/>
  <c r="P111" i="2"/>
  <c r="P117" i="2"/>
  <c r="P126" i="2"/>
  <c r="P132" i="2"/>
  <c r="P134" i="2"/>
  <c r="P196" i="2"/>
  <c r="S21" i="2"/>
  <c r="S28" i="2"/>
  <c r="S39" i="2"/>
  <c r="S50" i="2"/>
  <c r="S56" i="2"/>
  <c r="S65" i="2"/>
  <c r="S71" i="2"/>
  <c r="S74" i="2"/>
  <c r="S141" i="2"/>
  <c r="S148" i="2"/>
  <c r="S159" i="2"/>
  <c r="S170" i="2"/>
  <c r="S176" i="2"/>
  <c r="S185" i="2"/>
  <c r="S191" i="2"/>
  <c r="S194" i="2"/>
  <c r="S80" i="2"/>
  <c r="S87" i="2"/>
  <c r="S110" i="2"/>
  <c r="S116" i="2"/>
  <c r="S125" i="2"/>
  <c r="S131" i="2"/>
  <c r="S134" i="2"/>
  <c r="S195" i="2"/>
  <c r="R28" i="2"/>
  <c r="R39" i="2"/>
  <c r="R50" i="2"/>
  <c r="R56" i="2"/>
  <c r="R65" i="2"/>
  <c r="R71" i="2"/>
  <c r="R141" i="2"/>
  <c r="R148" i="2"/>
  <c r="R159" i="2"/>
  <c r="R170" i="2"/>
  <c r="R176" i="2"/>
  <c r="R185" i="2"/>
  <c r="R191" i="2"/>
  <c r="R194" i="2"/>
  <c r="R80" i="2"/>
  <c r="R87" i="2"/>
  <c r="R110" i="2"/>
  <c r="R116" i="2"/>
  <c r="R125" i="2"/>
  <c r="R131" i="2"/>
  <c r="R134" i="2"/>
  <c r="Q21" i="2"/>
  <c r="Q28" i="2"/>
  <c r="Q39" i="2"/>
  <c r="Q50" i="2"/>
  <c r="Q56" i="2"/>
  <c r="Q65" i="2"/>
  <c r="Q71" i="2"/>
  <c r="Q74" i="2"/>
  <c r="Q141" i="2"/>
  <c r="Q148" i="2"/>
  <c r="Q159" i="2"/>
  <c r="Q170" i="2"/>
  <c r="Q176" i="2"/>
  <c r="Q185" i="2"/>
  <c r="Q191" i="2"/>
  <c r="Q194" i="2"/>
  <c r="Q80" i="2"/>
  <c r="Q87" i="2"/>
  <c r="Q110" i="2"/>
  <c r="Q116" i="2"/>
  <c r="Q125" i="2"/>
  <c r="Q131" i="2"/>
  <c r="Q134" i="2"/>
  <c r="Q195" i="2"/>
  <c r="O21" i="2"/>
  <c r="O28" i="2"/>
  <c r="O39" i="2"/>
  <c r="O50" i="2"/>
  <c r="O56" i="2"/>
  <c r="O65" i="2"/>
  <c r="O71" i="2"/>
  <c r="O74" i="2"/>
  <c r="O141" i="2"/>
  <c r="O148" i="2"/>
  <c r="O159" i="2"/>
  <c r="O170" i="2"/>
  <c r="O176" i="2"/>
  <c r="O185" i="2"/>
  <c r="O191" i="2"/>
  <c r="O194" i="2"/>
  <c r="O80" i="2"/>
  <c r="O87" i="2"/>
  <c r="O110" i="2"/>
  <c r="O116" i="2"/>
  <c r="O125" i="2"/>
  <c r="O131" i="2"/>
  <c r="O134" i="2"/>
  <c r="O195" i="2"/>
  <c r="N21" i="2"/>
  <c r="N28" i="2"/>
  <c r="N39" i="2"/>
  <c r="N50" i="2"/>
  <c r="N56" i="2"/>
  <c r="N65" i="2"/>
  <c r="N71" i="2"/>
  <c r="N74" i="2"/>
  <c r="N141" i="2"/>
  <c r="N148" i="2"/>
  <c r="N159" i="2"/>
  <c r="N170" i="2"/>
  <c r="N176" i="2"/>
  <c r="N185" i="2"/>
  <c r="N191" i="2"/>
  <c r="N194" i="2"/>
  <c r="N80" i="2"/>
  <c r="N87" i="2"/>
  <c r="N110" i="2"/>
  <c r="N116" i="2"/>
  <c r="N125" i="2"/>
  <c r="N131" i="2"/>
  <c r="N134" i="2"/>
  <c r="N195" i="2"/>
  <c r="M21" i="2"/>
  <c r="M28" i="2"/>
  <c r="M39" i="2"/>
  <c r="M50" i="2"/>
  <c r="M56" i="2"/>
  <c r="M65" i="2"/>
  <c r="M71" i="2"/>
  <c r="M74" i="2"/>
  <c r="M141" i="2"/>
  <c r="M148" i="2"/>
  <c r="M159" i="2"/>
  <c r="M170" i="2"/>
  <c r="M176" i="2"/>
  <c r="M185" i="2"/>
  <c r="M191" i="2"/>
  <c r="M194" i="2"/>
  <c r="M80" i="2"/>
  <c r="M87" i="2"/>
  <c r="M110" i="2"/>
  <c r="M116" i="2"/>
  <c r="M125" i="2"/>
  <c r="M131" i="2"/>
  <c r="M134" i="2"/>
  <c r="M195" i="2"/>
  <c r="L21" i="2"/>
  <c r="L28" i="2"/>
  <c r="L39" i="2"/>
  <c r="L50" i="2"/>
  <c r="L56" i="2"/>
  <c r="L65" i="2"/>
  <c r="L71" i="2"/>
  <c r="L74" i="2"/>
  <c r="L141" i="2"/>
  <c r="L148" i="2"/>
  <c r="L159" i="2"/>
  <c r="L170" i="2"/>
  <c r="L176" i="2"/>
  <c r="L185" i="2"/>
  <c r="L191" i="2"/>
  <c r="L194" i="2"/>
  <c r="L80" i="2"/>
  <c r="L87" i="2"/>
  <c r="L110" i="2"/>
  <c r="L116" i="2"/>
  <c r="L125" i="2"/>
  <c r="L131" i="2"/>
  <c r="L134" i="2"/>
  <c r="L195" i="2"/>
  <c r="E18" i="2"/>
  <c r="E25" i="2"/>
  <c r="E26" i="2"/>
  <c r="E27" i="2"/>
  <c r="E28" i="2"/>
  <c r="E32" i="2"/>
  <c r="E33" i="2"/>
  <c r="E34" i="2"/>
  <c r="E35" i="2"/>
  <c r="E36" i="2"/>
  <c r="E37" i="2"/>
  <c r="E38" i="2"/>
  <c r="E39" i="2"/>
  <c r="E50" i="2"/>
  <c r="E55" i="2"/>
  <c r="E56" i="2"/>
  <c r="E61" i="2"/>
  <c r="E62" i="2"/>
  <c r="E63" i="2"/>
  <c r="E64" i="2"/>
  <c r="E65" i="2"/>
  <c r="E69" i="2"/>
  <c r="E70" i="2"/>
  <c r="E71" i="2"/>
  <c r="E137" i="2"/>
  <c r="E138" i="2"/>
  <c r="E139" i="2"/>
  <c r="E140" i="2"/>
  <c r="E141" i="2"/>
  <c r="E145" i="2"/>
  <c r="E146" i="2"/>
  <c r="E147" i="2"/>
  <c r="E148" i="2"/>
  <c r="E152" i="2"/>
  <c r="E153" i="2"/>
  <c r="E155" i="2"/>
  <c r="E156" i="2"/>
  <c r="E157" i="2"/>
  <c r="E158" i="2"/>
  <c r="E159" i="2"/>
  <c r="E166" i="2"/>
  <c r="E167" i="2"/>
  <c r="E168" i="2"/>
  <c r="E169" i="2"/>
  <c r="E170" i="2"/>
  <c r="E175" i="2"/>
  <c r="E176" i="2"/>
  <c r="E185" i="2"/>
  <c r="E189" i="2"/>
  <c r="E190" i="2"/>
  <c r="E191" i="2"/>
  <c r="E194" i="2"/>
  <c r="E77" i="2"/>
  <c r="E80" i="2"/>
  <c r="E84" i="2"/>
  <c r="E85" i="2"/>
  <c r="E86" i="2"/>
  <c r="E87" i="2"/>
  <c r="E110" i="2"/>
  <c r="E115" i="2"/>
  <c r="E116" i="2"/>
  <c r="E123" i="2"/>
  <c r="E124" i="2"/>
  <c r="E125" i="2"/>
  <c r="E129" i="2"/>
  <c r="E130" i="2"/>
  <c r="E131" i="2"/>
  <c r="E134" i="2"/>
  <c r="B230" i="2"/>
  <c r="A229" i="2"/>
  <c r="A228" i="2"/>
  <c r="A227" i="2"/>
  <c r="D220" i="2"/>
  <c r="D219" i="2"/>
  <c r="D218" i="2"/>
  <c r="F217" i="2"/>
  <c r="D217" i="2"/>
  <c r="D215" i="2"/>
  <c r="D214" i="2"/>
  <c r="D212" i="2"/>
  <c r="D209" i="2"/>
  <c r="X12" i="2"/>
  <c r="W12" i="2"/>
  <c r="V12" i="2"/>
  <c r="T18" i="2"/>
  <c r="J18" i="2"/>
  <c r="T19" i="2"/>
  <c r="J19" i="2"/>
  <c r="I18" i="2"/>
  <c r="I19" i="2"/>
  <c r="R23" i="2"/>
  <c r="R197" i="2"/>
  <c r="I23" i="2"/>
  <c r="I197" i="2"/>
  <c r="E17" i="2"/>
  <c r="E23" i="2"/>
  <c r="E197" i="2"/>
  <c r="D23" i="2"/>
  <c r="D197" i="2"/>
  <c r="T17" i="2"/>
  <c r="T20" i="2"/>
  <c r="T22" i="2"/>
  <c r="T74" i="2"/>
  <c r="T196" i="2"/>
  <c r="R21" i="2"/>
  <c r="R74" i="2"/>
  <c r="R195" i="2"/>
  <c r="E21" i="2"/>
  <c r="E74" i="2"/>
  <c r="E195" i="2"/>
  <c r="I20" i="2"/>
  <c r="I21" i="2"/>
  <c r="I74" i="2"/>
  <c r="I195" i="2"/>
  <c r="E205" i="2"/>
  <c r="F206" i="2"/>
  <c r="E208" i="2"/>
  <c r="F208" i="2"/>
  <c r="F17" i="2"/>
  <c r="F22" i="2"/>
  <c r="F74" i="2"/>
  <c r="F196" i="2"/>
  <c r="C210" i="2"/>
  <c r="D210" i="2"/>
  <c r="J17" i="2"/>
  <c r="J20" i="2"/>
  <c r="J22" i="2"/>
  <c r="J74" i="2"/>
  <c r="J196" i="2"/>
  <c r="E210" i="2"/>
  <c r="F210" i="2"/>
  <c r="F209" i="2"/>
  <c r="F220" i="2"/>
  <c r="F219" i="2"/>
  <c r="F218" i="2"/>
  <c r="F215" i="2"/>
  <c r="F214" i="2"/>
  <c r="F212" i="2"/>
</calcChain>
</file>

<file path=xl/sharedStrings.xml><?xml version="1.0" encoding="utf-8"?>
<sst xmlns="http://schemas.openxmlformats.org/spreadsheetml/2006/main" count="1257" uniqueCount="170">
  <si>
    <t>Semestr</t>
  </si>
  <si>
    <t>samodzielna praca studenta</t>
  </si>
  <si>
    <t>Liczba punktów ECTS</t>
  </si>
  <si>
    <t>Liczba godzin dydaktycznych</t>
  </si>
  <si>
    <t>Liczba godz. ogółem / ECTS</t>
  </si>
  <si>
    <t>ogółem</t>
  </si>
  <si>
    <t>z bezpośrednim udziałem nauczyciela akademickiego</t>
  </si>
  <si>
    <t>za zajęcia praktyczne</t>
  </si>
  <si>
    <t>razem</t>
  </si>
  <si>
    <t>wykłady</t>
  </si>
  <si>
    <t>ćwiczenia</t>
  </si>
  <si>
    <t>Semestr I</t>
  </si>
  <si>
    <t>Kategoria treści / przedmiotu</t>
  </si>
  <si>
    <t>x</t>
  </si>
  <si>
    <t>Forma zaliczenia</t>
  </si>
  <si>
    <t>Z</t>
  </si>
  <si>
    <t>E</t>
  </si>
  <si>
    <t>Status przedmiotu</t>
  </si>
  <si>
    <t>O</t>
  </si>
  <si>
    <t>F</t>
  </si>
  <si>
    <t>Z/O</t>
  </si>
  <si>
    <t>Obszar</t>
  </si>
  <si>
    <t>nauk rolniczych, leśnych i weterynaryjnych</t>
  </si>
  <si>
    <t>nauk przyrodniczych</t>
  </si>
  <si>
    <t>nauk technicznych</t>
  </si>
  <si>
    <t>sztuki</t>
  </si>
  <si>
    <r>
      <t>Liczba pkt ECTS/ godz.dyd. (</t>
    </r>
    <r>
      <rPr>
        <b/>
        <sz val="10"/>
        <rFont val="Arial"/>
        <family val="2"/>
        <charset val="238"/>
      </rPr>
      <t>zajęcia praktyczne</t>
    </r>
    <r>
      <rPr>
        <sz val="10"/>
        <rFont val="Arial"/>
        <family val="2"/>
        <charset val="238"/>
      </rPr>
      <t>)</t>
    </r>
  </si>
  <si>
    <r>
      <rPr>
        <sz val="9"/>
        <rFont val="Arial"/>
        <family val="2"/>
        <charset val="238"/>
      </rPr>
      <t>Status przedmiotu</t>
    </r>
    <r>
      <rPr>
        <b/>
        <sz val="9"/>
        <rFont val="Arial"/>
        <family val="2"/>
        <charset val="238"/>
      </rPr>
      <t>: O</t>
    </r>
    <r>
      <rPr>
        <sz val="9"/>
        <rFont val="Arial"/>
        <family val="2"/>
        <charset val="238"/>
      </rPr>
      <t xml:space="preserve">bligatoryjny lub </t>
    </r>
    <r>
      <rPr>
        <b/>
        <sz val="9"/>
        <rFont val="Arial"/>
        <family val="2"/>
        <charset val="238"/>
      </rPr>
      <t>F</t>
    </r>
    <r>
      <rPr>
        <sz val="9"/>
        <rFont val="Arial"/>
        <family val="2"/>
        <charset val="238"/>
      </rPr>
      <t>akultatywny</t>
    </r>
  </si>
  <si>
    <t>I Wymagania ogólne</t>
  </si>
  <si>
    <t>II Podstawowych</t>
  </si>
  <si>
    <t>III Kierunkowych</t>
  </si>
  <si>
    <t>IV Specjalnościowych</t>
  </si>
  <si>
    <t>VI Inne wymagania</t>
  </si>
  <si>
    <t>VII Praktyki</t>
  </si>
  <si>
    <t>V Specjalizacyjne</t>
  </si>
  <si>
    <t>audytoryjne</t>
  </si>
  <si>
    <t>teoretyczna</t>
  </si>
  <si>
    <t>praktyczna</t>
  </si>
  <si>
    <r>
      <t xml:space="preserve">Forma zaliczenia: </t>
    </r>
    <r>
      <rPr>
        <b/>
        <sz val="9"/>
        <rFont val="Arial"/>
        <family val="2"/>
        <charset val="238"/>
      </rPr>
      <t>Z</t>
    </r>
    <r>
      <rPr>
        <sz val="9"/>
        <rFont val="Arial"/>
        <family val="2"/>
        <charset val="238"/>
      </rPr>
      <t xml:space="preserve">aliczenie, </t>
    </r>
    <r>
      <rPr>
        <b/>
        <sz val="9"/>
        <rFont val="Arial"/>
        <family val="2"/>
        <charset val="238"/>
      </rPr>
      <t>E</t>
    </r>
    <r>
      <rPr>
        <sz val="9"/>
        <rFont val="Arial"/>
        <family val="2"/>
        <charset val="238"/>
      </rPr>
      <t xml:space="preserve">gzamin, </t>
    </r>
    <r>
      <rPr>
        <b/>
        <sz val="9"/>
        <rFont val="Arial"/>
        <family val="2"/>
        <charset val="238"/>
      </rPr>
      <t>Z/O</t>
    </r>
    <r>
      <rPr>
        <sz val="9"/>
        <rFont val="Arial"/>
        <family val="2"/>
        <charset val="238"/>
      </rPr>
      <t xml:space="preserve"> zaliczenie na ocenę</t>
    </r>
  </si>
  <si>
    <t>inne (konsultacje)</t>
  </si>
  <si>
    <t>w tym:</t>
  </si>
  <si>
    <r>
      <t>Ogółem zajęcia praktyczne</t>
    </r>
    <r>
      <rPr>
        <sz val="6"/>
        <rFont val="Arial"/>
        <family val="2"/>
        <charset val="238"/>
      </rPr>
      <t xml:space="preserve"> (z bezpośrednim udziałem nauczyciela akademickiego + samodzielna praca studenta)</t>
    </r>
  </si>
  <si>
    <r>
      <t>Ogółem</t>
    </r>
    <r>
      <rPr>
        <sz val="6"/>
        <rFont val="Arial"/>
        <family val="2"/>
        <charset val="238"/>
      </rPr>
      <t xml:space="preserve"> 
 (z bezpośrednim udziałem nauczyciela akademickiego + samodzielna praca studenta)</t>
    </r>
  </si>
  <si>
    <t>Ogółem</t>
  </si>
  <si>
    <t>Razem</t>
  </si>
  <si>
    <t>Kierunek</t>
  </si>
  <si>
    <t>Architektura krajobrazu</t>
  </si>
  <si>
    <t>Rolnictwo</t>
  </si>
  <si>
    <t>Ogrodnictwo</t>
  </si>
  <si>
    <t>Ochrona środowiska</t>
  </si>
  <si>
    <t>Odnawialne źródła energii</t>
  </si>
  <si>
    <t>Specjalność</t>
  </si>
  <si>
    <t>Forma kształcenia/poziom studiów</t>
  </si>
  <si>
    <t>II stopnia</t>
  </si>
  <si>
    <t>brak</t>
  </si>
  <si>
    <t>Kształtowanie i ochrona krajobrazu</t>
  </si>
  <si>
    <t>Ochrona ekosystemów wodnych</t>
  </si>
  <si>
    <t>Gospodarka odpadami</t>
  </si>
  <si>
    <t>Monitoring i toksykologia środowiska</t>
  </si>
  <si>
    <t>Rekultywacja środowiska</t>
  </si>
  <si>
    <t>Ochrona i użytkowanie ekosystemów leśnych</t>
  </si>
  <si>
    <t>Dekoracja przestrzenna i florystyka</t>
  </si>
  <si>
    <t>Urządzanie i pielęgnacja terenów zieleni</t>
  </si>
  <si>
    <t>Agrobiotechnologia</t>
  </si>
  <si>
    <t>Rolnictwo Ekologiczne</t>
  </si>
  <si>
    <t>Ochrona Roślin</t>
  </si>
  <si>
    <t>Zarządzanie Produkcją</t>
  </si>
  <si>
    <t>Kierunek:</t>
  </si>
  <si>
    <t>Forma kształcenia/poziom studiów:</t>
  </si>
  <si>
    <t>Profil kształcenia</t>
  </si>
  <si>
    <t>Forma studiów:</t>
  </si>
  <si>
    <t>Profil kształcenia:</t>
  </si>
  <si>
    <t>stacjonarne</t>
  </si>
  <si>
    <t>Uzyskane kwalifikacje:</t>
  </si>
  <si>
    <t>ogólnoakademicki</t>
  </si>
  <si>
    <t>praktyczny</t>
  </si>
  <si>
    <t xml:space="preserve">Liczba pkt ECTS/ godz.dyd.  w semestrze </t>
  </si>
  <si>
    <r>
      <t>Liczba pkt ECTS/ godz.dyd. (</t>
    </r>
    <r>
      <rPr>
        <b/>
        <sz val="10"/>
        <rFont val="Arial"/>
        <family val="2"/>
        <charset val="238"/>
      </rPr>
      <t>ogółem</t>
    </r>
    <r>
      <rPr>
        <sz val="10"/>
        <rFont val="Arial"/>
        <family val="2"/>
        <charset val="238"/>
      </rPr>
      <t>)</t>
    </r>
  </si>
  <si>
    <r>
      <t>Liczba pkt ECTS/ godz.dyd. (</t>
    </r>
    <r>
      <rPr>
        <b/>
        <sz val="10"/>
        <rFont val="Arial"/>
        <family val="2"/>
        <charset val="238"/>
      </rPr>
      <t>przedmioty fakultatywne</t>
    </r>
    <r>
      <rPr>
        <sz val="10"/>
        <rFont val="Arial"/>
        <family val="2"/>
        <charset val="238"/>
      </rPr>
      <t>)</t>
    </r>
  </si>
  <si>
    <t>Semestr II</t>
  </si>
  <si>
    <t>Semestr III</t>
  </si>
  <si>
    <t>Punkty ECTS</t>
  </si>
  <si>
    <t>Godziny - ogółem</t>
  </si>
  <si>
    <t>Wymagana wartość wskaźnika</t>
  </si>
  <si>
    <t>Procentowy udział pkt ECTS</t>
  </si>
  <si>
    <t>Sumaryczne wskaźniki ilościowe</t>
  </si>
  <si>
    <t>Liczba</t>
  </si>
  <si>
    <t>%</t>
  </si>
  <si>
    <t>w tym,  zajęcia:</t>
  </si>
  <si>
    <t>w łącznej liczbie pkt ECTS</t>
  </si>
  <si>
    <t>Ogółem - plan studiów</t>
  </si>
  <si>
    <t>wymagające bezpośredniego</t>
  </si>
  <si>
    <t>udziału nauczyciela akademickiego</t>
  </si>
  <si>
    <t>do wyboru</t>
  </si>
  <si>
    <t>z zakresu nauk podstawowych</t>
  </si>
  <si>
    <t>o charakterze praktycznym</t>
  </si>
  <si>
    <t>(laboratoryjne, projektowe, warsztatowe, terenowe)</t>
  </si>
  <si>
    <t>ogólnouczelniane lub realizowane</t>
  </si>
  <si>
    <t>na innym kierunku</t>
  </si>
  <si>
    <t>z obszarów nauk humanistycznych i społecznych</t>
  </si>
  <si>
    <t>z obszarów nauk humanistycznych i społecznych objętych</t>
  </si>
  <si>
    <t xml:space="preserve"> ofertą ogólnouczelnianą</t>
  </si>
  <si>
    <t xml:space="preserve">z nowożytnego języka obcego </t>
  </si>
  <si>
    <t>z wychowania fizycznego</t>
  </si>
  <si>
    <t>Ogółem % punktów ECTS</t>
  </si>
  <si>
    <t>wymiar praktyk</t>
  </si>
  <si>
    <t>Kategoria treści</t>
  </si>
  <si>
    <t>semestr</t>
  </si>
  <si>
    <t>Liczba pkt ECTS/ godz.dyd. (ogółem) na I-III semestrze</t>
  </si>
  <si>
    <t>Liczba pkt ECTS/ godz.dyd. (zajęcia praktyczne) I-III semestrze</t>
  </si>
  <si>
    <t>Liczba pkt ECTS/ godz.dyd. (przedmioty fakultatywne) I-III semestrze</t>
  </si>
  <si>
    <t>Forma studiów</t>
  </si>
  <si>
    <t>niestacjonarne</t>
  </si>
  <si>
    <r>
      <t xml:space="preserve">Etykieta </t>
    </r>
    <r>
      <rPr>
        <i/>
        <sz val="10"/>
        <color theme="1"/>
        <rFont val="Arial"/>
        <family val="2"/>
        <charset val="238"/>
      </rPr>
      <t>2000S2-ETYKIETA</t>
    </r>
  </si>
  <si>
    <r>
      <t xml:space="preserve">Bezpieczeństwo i higiena pracy </t>
    </r>
    <r>
      <rPr>
        <i/>
        <sz val="10"/>
        <color theme="1"/>
        <rFont val="Arial"/>
        <family val="2"/>
        <charset val="238"/>
      </rPr>
      <t>2000SX-MK-BHP</t>
    </r>
  </si>
  <si>
    <r>
      <t xml:space="preserve">Historia i teoria kształtowania przestrzeni </t>
    </r>
    <r>
      <rPr>
        <i/>
        <sz val="10"/>
        <color theme="1"/>
        <rFont val="Arial"/>
        <family val="2"/>
        <charset val="238"/>
      </rPr>
      <t>2022S2-HITKP</t>
    </r>
  </si>
  <si>
    <r>
      <t xml:space="preserve">Inżynieria krajobrazu </t>
    </r>
    <r>
      <rPr>
        <i/>
        <sz val="10"/>
        <color theme="1"/>
        <rFont val="Arial"/>
        <family val="2"/>
        <charset val="238"/>
      </rPr>
      <t>2022S2-INZNKRA</t>
    </r>
  </si>
  <si>
    <r>
      <t xml:space="preserve">Planowanie przestrzenne </t>
    </r>
    <r>
      <rPr>
        <i/>
        <sz val="10"/>
        <color theme="1"/>
        <rFont val="Arial"/>
        <family val="2"/>
        <charset val="238"/>
      </rPr>
      <t>2022S2-PLANOPRZ</t>
    </r>
  </si>
  <si>
    <r>
      <t xml:space="preserve">Ruralistyka </t>
    </r>
    <r>
      <rPr>
        <i/>
        <sz val="10"/>
        <color theme="1"/>
        <rFont val="Arial"/>
        <family val="2"/>
        <charset val="238"/>
      </rPr>
      <t>2022S2-RURAL</t>
    </r>
  </si>
  <si>
    <r>
      <t xml:space="preserve">Ochrona krajobrazu </t>
    </r>
    <r>
      <rPr>
        <i/>
        <sz val="10"/>
        <color theme="1"/>
        <rFont val="Arial"/>
        <family val="2"/>
        <charset val="238"/>
      </rPr>
      <t>2022S2-OCHKs</t>
    </r>
  </si>
  <si>
    <r>
      <t xml:space="preserve">Ochrona środowiska </t>
    </r>
    <r>
      <rPr>
        <i/>
        <sz val="10"/>
        <color theme="1"/>
        <rFont val="Arial"/>
        <family val="2"/>
        <charset val="238"/>
      </rPr>
      <t>2022S2-OCHROSR</t>
    </r>
  </si>
  <si>
    <r>
      <t xml:space="preserve">Rekultywacja krajobrazu </t>
    </r>
    <r>
      <rPr>
        <i/>
        <sz val="10"/>
        <color theme="1"/>
        <rFont val="Arial"/>
        <family val="2"/>
        <charset val="238"/>
      </rPr>
      <t>2022S2-REKULKRA</t>
    </r>
  </si>
  <si>
    <r>
      <t xml:space="preserve">Zarys architektury i urbanistyki </t>
    </r>
    <r>
      <rPr>
        <i/>
        <sz val="10"/>
        <color theme="1"/>
        <rFont val="Arial"/>
        <family val="2"/>
        <charset val="238"/>
      </rPr>
      <t>2022S2-ZARARIU</t>
    </r>
  </si>
  <si>
    <r>
      <t xml:space="preserve">Projektowanie urbanistyczne i ruralistyczne </t>
    </r>
    <r>
      <rPr>
        <i/>
        <sz val="10"/>
        <color theme="1"/>
        <rFont val="Arial"/>
        <family val="2"/>
        <charset val="238"/>
      </rPr>
      <t>2022S2-PUIRs</t>
    </r>
  </si>
  <si>
    <r>
      <t xml:space="preserve">Projektowanie konserwatorskie </t>
    </r>
    <r>
      <rPr>
        <i/>
        <sz val="10"/>
        <color theme="1"/>
        <rFont val="Arial"/>
        <family val="2"/>
        <charset val="238"/>
      </rPr>
      <t>2022S2-PROJEKON</t>
    </r>
  </si>
  <si>
    <r>
      <t xml:space="preserve">Gospodarka leśna </t>
    </r>
    <r>
      <rPr>
        <i/>
        <sz val="10"/>
        <color theme="1"/>
        <rFont val="Arial"/>
        <family val="2"/>
        <charset val="238"/>
      </rPr>
      <t>2022S2-GOSPOLESNA</t>
    </r>
  </si>
  <si>
    <r>
      <t xml:space="preserve">Podstawy zarządzania przedsiębiorstwem </t>
    </r>
    <r>
      <rPr>
        <i/>
        <sz val="10"/>
        <color theme="1"/>
        <rFont val="Arial"/>
        <family val="2"/>
        <charset val="238"/>
      </rPr>
      <t>2022S2-PZP</t>
    </r>
  </si>
  <si>
    <r>
      <t xml:space="preserve">Projektowanie urbanistyczne i ruralistyczne </t>
    </r>
    <r>
      <rPr>
        <i/>
        <sz val="10"/>
        <color theme="1"/>
        <rFont val="Arial"/>
        <family val="2"/>
        <charset val="238"/>
      </rPr>
      <t>2022S2-PROURIRb</t>
    </r>
  </si>
  <si>
    <r>
      <t xml:space="preserve">Monitoring środowiska </t>
    </r>
    <r>
      <rPr>
        <i/>
        <sz val="10"/>
        <color theme="1"/>
        <rFont val="Arial"/>
        <family val="2"/>
        <charset val="238"/>
      </rPr>
      <t>2022S2-MONITSRO</t>
    </r>
  </si>
  <si>
    <t>Lp.</t>
  </si>
  <si>
    <r>
      <t xml:space="preserve">Światowe dziedzictwo przyrody </t>
    </r>
    <r>
      <rPr>
        <i/>
        <sz val="16"/>
        <rFont val="Calibri"/>
        <family val="2"/>
        <charset val="238"/>
        <scheme val="minor"/>
      </rPr>
      <t>2022S2-SDZP</t>
    </r>
  </si>
  <si>
    <r>
      <t xml:space="preserve">Zrównoważony rozwój biosfery </t>
    </r>
    <r>
      <rPr>
        <i/>
        <sz val="16"/>
        <rFont val="Calibri"/>
        <family val="2"/>
        <charset val="238"/>
        <scheme val="minor"/>
      </rPr>
      <t>2022S2-ZROWROZBI</t>
    </r>
  </si>
  <si>
    <r>
      <t xml:space="preserve">Mokradła w krajobrazie </t>
    </r>
    <r>
      <rPr>
        <i/>
        <sz val="16"/>
        <rFont val="Calibri"/>
        <family val="2"/>
        <charset val="238"/>
        <scheme val="minor"/>
      </rPr>
      <t>2022S2-MOKWK</t>
    </r>
  </si>
  <si>
    <r>
      <t xml:space="preserve">Gospodarka rolna w krajobrazie </t>
    </r>
    <r>
      <rPr>
        <i/>
        <sz val="16"/>
        <rFont val="Calibri"/>
        <family val="2"/>
        <charset val="238"/>
        <scheme val="minor"/>
      </rPr>
      <t>2022S2-GOSROWK</t>
    </r>
  </si>
  <si>
    <r>
      <t xml:space="preserve">Najsłynniejsze ogrody świata i ich twórcy </t>
    </r>
    <r>
      <rPr>
        <i/>
        <sz val="16"/>
        <rFont val="Calibri"/>
        <family val="2"/>
        <charset val="238"/>
        <scheme val="minor"/>
      </rPr>
      <t>2022S2-NOG</t>
    </r>
  </si>
  <si>
    <r>
      <t xml:space="preserve">Nowe trendy w architekturze krajobrazu </t>
    </r>
    <r>
      <rPr>
        <i/>
        <sz val="16"/>
        <rFont val="Calibri"/>
        <family val="2"/>
        <charset val="238"/>
        <scheme val="minor"/>
      </rPr>
      <t>2022S2-NTWAK</t>
    </r>
  </si>
  <si>
    <r>
      <t>Renaturyzacja wód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sz val="16"/>
        <rFont val="Calibri"/>
        <family val="2"/>
        <charset val="238"/>
        <scheme val="minor"/>
      </rPr>
      <t>2022SX-RENATWOD</t>
    </r>
  </si>
  <si>
    <r>
      <t xml:space="preserve">Rekultywacja gleb </t>
    </r>
    <r>
      <rPr>
        <i/>
        <sz val="16"/>
        <rFont val="Calibri"/>
        <family val="2"/>
        <charset val="238"/>
        <scheme val="minor"/>
      </rPr>
      <t>2022SX-REKULGLEB</t>
    </r>
  </si>
  <si>
    <t>Nazwa modułu/przedmioty</t>
  </si>
  <si>
    <r>
      <rPr>
        <b/>
        <sz val="14"/>
        <color rgb="FFC00000"/>
        <rFont val="Calibri"/>
        <family val="2"/>
        <charset val="238"/>
      </rPr>
      <t>MODUŁY PRZEDMIOTÓW DO WYBORU</t>
    </r>
    <r>
      <rPr>
        <sz val="14"/>
        <color indexed="8"/>
        <rFont val="Calibri"/>
        <family val="2"/>
        <charset val="238"/>
      </rPr>
      <t xml:space="preserve">
Kierunek: </t>
    </r>
    <r>
      <rPr>
        <b/>
        <sz val="14"/>
        <color indexed="8"/>
        <rFont val="Calibri"/>
        <family val="2"/>
        <charset val="238"/>
      </rPr>
      <t xml:space="preserve">Architektura krajobrazu
</t>
    </r>
    <r>
      <rPr>
        <sz val="14"/>
        <color indexed="8"/>
        <rFont val="Calibri"/>
        <family val="2"/>
        <charset val="238"/>
      </rPr>
      <t>Specjalność</t>
    </r>
    <r>
      <rPr>
        <b/>
        <sz val="14"/>
        <color indexed="8"/>
        <rFont val="Calibri"/>
        <family val="2"/>
        <charset val="238"/>
      </rPr>
      <t>: Kształtowanie i ochrona krajobrazu</t>
    </r>
  </si>
  <si>
    <t>Informacja patentowa 2000SX-IPAT</t>
  </si>
  <si>
    <t>pozostałe (laboratoryjne, terenowe, praktyczne itp.)</t>
  </si>
  <si>
    <t xml:space="preserve">Przedmiot w ramach modułu humanistyczno-społecznego 2 (społeczny) 0000SX-MHS30II </t>
  </si>
  <si>
    <t>Przedmiot w ramach modułu humanistyczno-społecznego 2 (humanistyczny) 0000SX-MHS30II</t>
  </si>
  <si>
    <t xml:space="preserve">Historical green forms in rural landscape 2022S2-HGFIRL  </t>
  </si>
  <si>
    <r>
      <t>Specjalizacyjne seminarium magisterskie</t>
    </r>
    <r>
      <rPr>
        <i/>
        <sz val="10"/>
        <color theme="1"/>
        <rFont val="Arial"/>
        <family val="2"/>
        <charset val="238"/>
      </rPr>
      <t xml:space="preserve"> 2022S2-SSM1 </t>
    </r>
  </si>
  <si>
    <t xml:space="preserve">Systemy informacji przestrzennej w architekturze krajobrazu 2022S2-SIPWAK </t>
  </si>
  <si>
    <r>
      <t xml:space="preserve">Praca magisterska </t>
    </r>
    <r>
      <rPr>
        <i/>
        <sz val="10"/>
        <color theme="1"/>
        <rFont val="Arial"/>
        <family val="2"/>
        <charset val="238"/>
      </rPr>
      <t xml:space="preserve">2022S2-PRMAG </t>
    </r>
  </si>
  <si>
    <t>Pracownia magisterska 2022S2-MK-PRACOWMG</t>
  </si>
  <si>
    <t>Specjalizacyjne seminarium magisterskie 2022S2-SSM1</t>
  </si>
  <si>
    <t xml:space="preserve">Technologie informacyjne 2022S2-TECHNINF  </t>
  </si>
  <si>
    <t>Język obcy - warsztaty specjalistyczne 37-00-30-S2-I</t>
  </si>
  <si>
    <t>praca magisterska</t>
  </si>
  <si>
    <t xml:space="preserve">Moduł przedmiotów do wyboru (Moduł I - 2 przedmioty), 2022S2-MPWL1, 2022S2-MPWL1a </t>
  </si>
  <si>
    <t xml:space="preserve">I 
2022S2-MPWL1, 2022S2-MPWL1a </t>
  </si>
  <si>
    <t>II
2022S2-MPWZ2, 2022S2-MPWZ2a</t>
  </si>
  <si>
    <t>Moduł przedmiotów do wyboru (Moduł II - 2 przedmioty), 2022S2-MPWZ2, 2022S2-MPWZ2a</t>
  </si>
  <si>
    <t xml:space="preserve">Moduł przedmiotów do wyboru (Moduł III - 1 przedmiot), 2022S2-MPWL3 </t>
  </si>
  <si>
    <t xml:space="preserve">III
2022S2-MPWL3 </t>
  </si>
  <si>
    <t>Dziedzina nauki/dyscyplinia naukowa:</t>
  </si>
  <si>
    <t>Obowiązuje od r.a. 2019/2020</t>
  </si>
  <si>
    <t>dziedzina nauk rolniczych, dyscyplina: rolnictwo i ogrodnictwo</t>
  </si>
  <si>
    <t>dziedzina nauk inżynieryjno-technicznych, dyscyplina: architektura i urbanistyka</t>
  </si>
  <si>
    <t>Szacunkowy udział (%) przedmiotu w dyscyplinie:</t>
  </si>
  <si>
    <t>dla każdej dyscypliny</t>
  </si>
  <si>
    <t>dziedzina/dyscyplina:</t>
  </si>
  <si>
    <t>Załącznik 13 do Uchwały Nr 393 Rady Wydziału Kształtowania Środowiska i Rolnictwa z dnia 21 lutego 2019 roku w sprawie uchwalenia planów studiów i programów kształcenia</t>
  </si>
  <si>
    <r>
      <t xml:space="preserve">Ergonomia </t>
    </r>
    <r>
      <rPr>
        <i/>
        <sz val="10"/>
        <color theme="1"/>
        <rFont val="Arial"/>
        <family val="2"/>
        <charset val="238"/>
      </rPr>
      <t>2000SX-MK-ERGON</t>
    </r>
  </si>
  <si>
    <r>
      <t xml:space="preserve">Ochrona własności intelektualnych </t>
    </r>
    <r>
      <rPr>
        <i/>
        <sz val="10"/>
        <color theme="1"/>
        <rFont val="Arial"/>
        <family val="2"/>
        <charset val="238"/>
      </rPr>
      <t>2000SX-MK-OWI</t>
    </r>
  </si>
  <si>
    <t>Zakres kształcenia: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</si>
</sst>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11"/>
      <color rgb="FFC000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5"/>
      <color theme="8" tint="-0.249977111117893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6"/>
      <color rgb="FFC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0"/>
      <color rgb="FF00206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7" borderId="0" applyNumberFormat="0" applyBorder="0" applyAlignment="0" applyProtection="0"/>
    <xf numFmtId="0" fontId="26" fillId="0" borderId="0"/>
    <xf numFmtId="0" fontId="3" fillId="0" borderId="0"/>
  </cellStyleXfs>
  <cellXfs count="274">
    <xf numFmtId="0" fontId="0" fillId="0" borderId="0" xfId="0"/>
    <xf numFmtId="0" fontId="0" fillId="0" borderId="0" xfId="0" applyProtection="1">
      <protection locked="0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0" fillId="0" borderId="22" xfId="0" applyBorder="1" applyProtection="1">
      <protection locked="0"/>
    </xf>
    <xf numFmtId="0" fontId="18" fillId="3" borderId="8" xfId="0" applyFont="1" applyFill="1" applyBorder="1" applyAlignment="1">
      <alignment horizontal="left" textRotation="90" wrapText="1"/>
    </xf>
    <xf numFmtId="0" fontId="18" fillId="3" borderId="14" xfId="0" applyFont="1" applyFill="1" applyBorder="1" applyAlignment="1">
      <alignment horizontal="left" textRotation="90" wrapText="1"/>
    </xf>
    <xf numFmtId="0" fontId="0" fillId="8" borderId="8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18" fillId="3" borderId="9" xfId="0" applyFont="1" applyFill="1" applyBorder="1" applyAlignment="1">
      <alignment horizontal="left" textRotation="90" wrapText="1"/>
    </xf>
    <xf numFmtId="0" fontId="10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4" borderId="14" xfId="0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 vertical="center"/>
    </xf>
    <xf numFmtId="0" fontId="8" fillId="0" borderId="0" xfId="0" applyFont="1"/>
    <xf numFmtId="164" fontId="3" fillId="3" borderId="7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10" fillId="9" borderId="14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 vertical="center"/>
    </xf>
    <xf numFmtId="164" fontId="10" fillId="9" borderId="14" xfId="0" applyNumberFormat="1" applyFont="1" applyFill="1" applyBorder="1" applyAlignment="1">
      <alignment horizontal="center" vertical="center"/>
    </xf>
    <xf numFmtId="0" fontId="10" fillId="9" borderId="53" xfId="0" applyFont="1" applyFill="1" applyBorder="1" applyAlignment="1">
      <alignment horizontal="center" vertical="center"/>
    </xf>
    <xf numFmtId="0" fontId="10" fillId="9" borderId="54" xfId="0" applyFont="1" applyFill="1" applyBorder="1" applyAlignment="1">
      <alignment horizontal="center"/>
    </xf>
    <xf numFmtId="164" fontId="10" fillId="9" borderId="54" xfId="0" applyNumberFormat="1" applyFont="1" applyFill="1" applyBorder="1" applyAlignment="1">
      <alignment horizontal="center" vertical="center"/>
    </xf>
    <xf numFmtId="0" fontId="10" fillId="9" borderId="54" xfId="0" applyFont="1" applyFill="1" applyBorder="1" applyAlignment="1">
      <alignment horizontal="center" vertical="center"/>
    </xf>
    <xf numFmtId="0" fontId="10" fillId="9" borderId="5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" fontId="3" fillId="3" borderId="32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9" fillId="0" borderId="0" xfId="0" applyFont="1"/>
    <xf numFmtId="164" fontId="3" fillId="3" borderId="39" xfId="0" applyNumberFormat="1" applyFont="1" applyFill="1" applyBorder="1" applyAlignment="1">
      <alignment horizontal="center" vertical="center"/>
    </xf>
    <xf numFmtId="164" fontId="3" fillId="3" borderId="48" xfId="0" applyNumberFormat="1" applyFont="1" applyFill="1" applyBorder="1" applyAlignment="1">
      <alignment horizontal="center" vertical="center"/>
    </xf>
    <xf numFmtId="0" fontId="1" fillId="0" borderId="36" xfId="0" applyFont="1" applyBorder="1"/>
    <xf numFmtId="0" fontId="22" fillId="0" borderId="0" xfId="0" applyFont="1"/>
    <xf numFmtId="0" fontId="1" fillId="0" borderId="16" xfId="0" applyFont="1" applyBorder="1"/>
    <xf numFmtId="0" fontId="17" fillId="0" borderId="0" xfId="0" applyFont="1"/>
    <xf numFmtId="0" fontId="1" fillId="0" borderId="46" xfId="0" applyFont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9" fillId="4" borderId="0" xfId="0" applyFont="1" applyFill="1"/>
    <xf numFmtId="0" fontId="0" fillId="4" borderId="0" xfId="0" applyFill="1" applyAlignment="1">
      <alignment vertical="center"/>
    </xf>
    <xf numFmtId="0" fontId="0" fillId="4" borderId="0" xfId="0" applyFill="1"/>
    <xf numFmtId="164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7" fillId="0" borderId="58" xfId="0" applyFont="1" applyBorder="1"/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3" fillId="3" borderId="58" xfId="0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14" fillId="6" borderId="58" xfId="0" applyFont="1" applyFill="1" applyBorder="1" applyAlignment="1">
      <alignment vertical="center"/>
    </xf>
    <xf numFmtId="0" fontId="15" fillId="6" borderId="14" xfId="0" applyFont="1" applyFill="1" applyBorder="1" applyAlignment="1">
      <alignment horizontal="center" vertical="center"/>
    </xf>
    <xf numFmtId="164" fontId="14" fillId="6" borderId="14" xfId="0" applyNumberFormat="1" applyFont="1" applyFill="1" applyBorder="1" applyAlignment="1">
      <alignment horizontal="center" vertical="center"/>
    </xf>
    <xf numFmtId="1" fontId="14" fillId="6" borderId="14" xfId="0" applyNumberFormat="1" applyFont="1" applyFill="1" applyBorder="1" applyAlignment="1">
      <alignment horizontal="center" vertical="center"/>
    </xf>
    <xf numFmtId="1" fontId="14" fillId="6" borderId="53" xfId="0" applyNumberFormat="1" applyFont="1" applyFill="1" applyBorder="1" applyAlignment="1">
      <alignment horizontal="center" vertical="center"/>
    </xf>
    <xf numFmtId="0" fontId="7" fillId="0" borderId="58" xfId="0" applyFont="1" applyBorder="1" applyAlignment="1">
      <alignment wrapText="1"/>
    </xf>
    <xf numFmtId="0" fontId="7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3" fillId="0" borderId="0" xfId="3"/>
    <xf numFmtId="0" fontId="27" fillId="0" borderId="62" xfId="3" applyFont="1" applyBorder="1" applyAlignment="1">
      <alignment horizontal="center" vertical="center"/>
    </xf>
    <xf numFmtId="0" fontId="27" fillId="0" borderId="63" xfId="3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/>
    </xf>
    <xf numFmtId="0" fontId="7" fillId="0" borderId="58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textRotation="90" wrapText="1"/>
    </xf>
    <xf numFmtId="1" fontId="1" fillId="12" borderId="14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164" fontId="0" fillId="0" borderId="0" xfId="0" applyNumberFormat="1"/>
    <xf numFmtId="164" fontId="2" fillId="0" borderId="26" xfId="0" applyNumberFormat="1" applyFont="1" applyBorder="1" applyAlignment="1">
      <alignment horizontal="center" vertical="center" textRotation="90"/>
    </xf>
    <xf numFmtId="164" fontId="3" fillId="11" borderId="14" xfId="0" applyNumberFormat="1" applyFont="1" applyFill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 textRotation="90"/>
    </xf>
    <xf numFmtId="164" fontId="7" fillId="11" borderId="14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 textRotation="90"/>
    </xf>
    <xf numFmtId="0" fontId="28" fillId="0" borderId="53" xfId="2" applyFont="1" applyBorder="1"/>
    <xf numFmtId="0" fontId="28" fillId="0" borderId="53" xfId="2" applyFont="1" applyBorder="1" applyAlignment="1">
      <alignment wrapText="1"/>
    </xf>
    <xf numFmtId="0" fontId="28" fillId="0" borderId="64" xfId="2" applyFont="1" applyBorder="1"/>
    <xf numFmtId="0" fontId="34" fillId="0" borderId="55" xfId="3" applyFont="1" applyBorder="1"/>
    <xf numFmtId="164" fontId="3" fillId="3" borderId="2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36" fillId="0" borderId="0" xfId="0" applyFont="1"/>
    <xf numFmtId="164" fontId="3" fillId="3" borderId="14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left" wrapText="1"/>
    </xf>
    <xf numFmtId="0" fontId="3" fillId="3" borderId="44" xfId="0" applyFont="1" applyFill="1" applyBorder="1" applyAlignment="1">
      <alignment horizontal="left" vertical="center" wrapText="1"/>
    </xf>
    <xf numFmtId="0" fontId="1" fillId="0" borderId="62" xfId="0" applyFont="1" applyBorder="1" applyAlignment="1">
      <alignment vertical="center"/>
    </xf>
    <xf numFmtId="0" fontId="1" fillId="9" borderId="58" xfId="1" applyFont="1" applyFill="1" applyBorder="1" applyAlignment="1">
      <alignment horizontal="left" vertical="center" wrapText="1"/>
    </xf>
    <xf numFmtId="0" fontId="1" fillId="9" borderId="58" xfId="0" applyFont="1" applyFill="1" applyBorder="1" applyAlignment="1">
      <alignment horizontal="left" vertical="center" wrapText="1"/>
    </xf>
    <xf numFmtId="0" fontId="1" fillId="9" borderId="56" xfId="0" applyFont="1" applyFill="1" applyBorder="1" applyAlignment="1">
      <alignment horizontal="left" vertical="center" wrapText="1"/>
    </xf>
    <xf numFmtId="0" fontId="0" fillId="5" borderId="8" xfId="0" applyFill="1" applyBorder="1" applyAlignment="1">
      <alignment horizontal="left"/>
    </xf>
    <xf numFmtId="0" fontId="0" fillId="5" borderId="68" xfId="0" applyFill="1" applyBorder="1" applyAlignment="1">
      <alignment horizontal="left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textRotation="90"/>
      <protection locked="0"/>
    </xf>
    <xf numFmtId="0" fontId="24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7" fillId="5" borderId="8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 textRotation="90" wrapText="1"/>
    </xf>
    <xf numFmtId="0" fontId="5" fillId="3" borderId="60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6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59" xfId="0" applyFont="1" applyBorder="1" applyAlignment="1">
      <alignment horizontal="center" vertical="center" textRotation="90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" fillId="0" borderId="3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164" fontId="1" fillId="0" borderId="3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40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39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 textRotation="90"/>
    </xf>
    <xf numFmtId="164" fontId="5" fillId="0" borderId="59" xfId="0" applyNumberFormat="1" applyFont="1" applyBorder="1" applyAlignment="1">
      <alignment horizontal="center" vertical="center" textRotation="90"/>
    </xf>
    <xf numFmtId="164" fontId="5" fillId="0" borderId="6" xfId="0" applyNumberFormat="1" applyFont="1" applyBorder="1" applyAlignment="1">
      <alignment horizontal="center" vertical="center" textRotation="90" wrapText="1"/>
    </xf>
    <xf numFmtId="164" fontId="5" fillId="0" borderId="14" xfId="0" applyNumberFormat="1" applyFont="1" applyBorder="1" applyAlignment="1">
      <alignment horizontal="center" vertical="center" textRotation="90" wrapText="1"/>
    </xf>
    <xf numFmtId="164" fontId="5" fillId="0" borderId="54" xfId="0" applyNumberFormat="1" applyFont="1" applyBorder="1" applyAlignment="1">
      <alignment horizontal="center" vertical="center" textRotation="90" wrapText="1"/>
    </xf>
    <xf numFmtId="164" fontId="5" fillId="0" borderId="17" xfId="0" applyNumberFormat="1" applyFont="1" applyBorder="1" applyAlignment="1">
      <alignment horizontal="center" vertical="center" textRotation="90" wrapText="1"/>
    </xf>
    <xf numFmtId="164" fontId="5" fillId="0" borderId="60" xfId="0" applyNumberFormat="1" applyFont="1" applyBorder="1" applyAlignment="1">
      <alignment horizontal="center" vertical="center" textRotation="90" wrapText="1"/>
    </xf>
    <xf numFmtId="0" fontId="35" fillId="0" borderId="0" xfId="0" applyFont="1" applyAlignment="1">
      <alignment horizontal="left" vertical="top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3" fillId="3" borderId="34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45" xfId="0" applyNumberFormat="1" applyFont="1" applyBorder="1" applyAlignment="1">
      <alignment horizontal="center" vertical="center" wrapText="1"/>
    </xf>
    <xf numFmtId="9" fontId="3" fillId="0" borderId="20" xfId="0" applyNumberFormat="1" applyFont="1" applyBorder="1" applyAlignment="1">
      <alignment horizontal="center" vertical="center" wrapText="1"/>
    </xf>
    <xf numFmtId="9" fontId="3" fillId="0" borderId="42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43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2" xfId="0" applyBorder="1" applyAlignment="1">
      <alignment horizontal="center"/>
    </xf>
    <xf numFmtId="164" fontId="3" fillId="3" borderId="14" xfId="0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" fontId="37" fillId="3" borderId="27" xfId="0" applyNumberFormat="1" applyFont="1" applyFill="1" applyBorder="1" applyAlignment="1">
      <alignment horizontal="center"/>
    </xf>
    <xf numFmtId="0" fontId="37" fillId="3" borderId="28" xfId="0" applyFont="1" applyFill="1" applyBorder="1" applyAlignment="1">
      <alignment horizontal="center"/>
    </xf>
    <xf numFmtId="0" fontId="1" fillId="0" borderId="5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center" wrapText="1"/>
    </xf>
    <xf numFmtId="1" fontId="3" fillId="3" borderId="43" xfId="0" applyNumberFormat="1" applyFont="1" applyFill="1" applyBorder="1" applyAlignment="1">
      <alignment horizontal="center" wrapText="1"/>
    </xf>
    <xf numFmtId="1" fontId="3" fillId="3" borderId="22" xfId="0" applyNumberFormat="1" applyFont="1" applyFill="1" applyBorder="1" applyAlignment="1">
      <alignment horizontal="center" wrapText="1"/>
    </xf>
    <xf numFmtId="1" fontId="3" fillId="3" borderId="45" xfId="0" applyNumberFormat="1" applyFont="1" applyFill="1" applyBorder="1" applyAlignment="1">
      <alignment horizontal="center" wrapText="1"/>
    </xf>
    <xf numFmtId="0" fontId="3" fillId="0" borderId="67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164" fontId="3" fillId="0" borderId="41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8" fillId="0" borderId="58" xfId="3" applyFont="1" applyBorder="1" applyAlignment="1">
      <alignment horizontal="center" vertical="center" wrapText="1"/>
    </xf>
    <xf numFmtId="0" fontId="28" fillId="0" borderId="58" xfId="3" applyFont="1" applyBorder="1" applyAlignment="1">
      <alignment horizontal="center" vertical="center"/>
    </xf>
    <xf numFmtId="0" fontId="28" fillId="0" borderId="56" xfId="3" applyFont="1" applyBorder="1" applyAlignment="1">
      <alignment horizontal="center" vertical="center"/>
    </xf>
    <xf numFmtId="0" fontId="31" fillId="10" borderId="0" xfId="3" applyFont="1" applyFill="1" applyAlignment="1">
      <alignment horizontal="left" vertical="center" wrapText="1"/>
    </xf>
    <xf numFmtId="0" fontId="31" fillId="10" borderId="0" xfId="3" applyFont="1" applyFill="1" applyAlignment="1">
      <alignment horizontal="left" vertical="center"/>
    </xf>
    <xf numFmtId="0" fontId="28" fillId="0" borderId="46" xfId="3" applyFont="1" applyBorder="1" applyAlignment="1">
      <alignment horizontal="center" vertical="center" wrapText="1"/>
    </xf>
  </cellXfs>
  <cellStyles count="4">
    <cellStyle name="Akcent 1" xfId="1" builtinId="29"/>
    <cellStyle name="Normalny" xfId="0" builtinId="0"/>
    <cellStyle name="Normalny 2" xfId="2" xr:uid="{00000000-0005-0000-0000-000002000000}"/>
    <cellStyle name="Normalny 2 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Krzysztof/Desktop/Plany%20studi&#243;w_2017_2018/I%20stopie&#324;/OK_Architektura%20krajobrazu/I%20rok_AK_I_S_obowi&#261;zuje_2017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tektura kraj_I stopień"/>
      <sheetName val="Moduły_I"/>
      <sheetName val="Pola wyboru"/>
    </sheetNames>
    <sheetDataSet>
      <sheetData sheetId="0">
        <row r="1">
          <cell r="B1" t="str">
            <v>Architektura krajobrazu</v>
          </cell>
        </row>
        <row r="5">
          <cell r="B5" t="str">
            <v>I stopnia</v>
          </cell>
        </row>
      </sheetData>
      <sheetData sheetId="1" refreshError="1"/>
      <sheetData sheetId="2">
        <row r="10">
          <cell r="J10" t="str">
            <v>Specjalność</v>
          </cell>
        </row>
        <row r="11">
          <cell r="H11" t="str">
            <v>Architektura krajobrazu</v>
          </cell>
          <cell r="I11" t="str">
            <v>I stopnia</v>
          </cell>
          <cell r="L11" t="str">
            <v>Kierunek</v>
          </cell>
          <cell r="N11" t="str">
            <v>Forma kształcenia/poziom studiów</v>
          </cell>
        </row>
        <row r="12">
          <cell r="H12" t="str">
            <v>Architektura krajobrazu</v>
          </cell>
          <cell r="I12" t="str">
            <v>II stopnia</v>
          </cell>
          <cell r="L12" t="str">
            <v>Architektura krajobrazu</v>
          </cell>
          <cell r="M12" t="str">
            <v>Architektura krajobrazu</v>
          </cell>
        </row>
        <row r="13">
          <cell r="H13" t="str">
            <v>Gospodarowanie surowcami odnawialnymi i mineralnymi</v>
          </cell>
          <cell r="I13" t="str">
            <v>I stopnia</v>
          </cell>
          <cell r="L13" t="str">
            <v>Gospodarowanie surowcami odnawialnymi i mineralnymi</v>
          </cell>
          <cell r="M13" t="str">
            <v>Architektura krajobrazu</v>
          </cell>
        </row>
        <row r="14">
          <cell r="H14" t="str">
            <v>Leśnictwo</v>
          </cell>
          <cell r="I14" t="str">
            <v>I stopnia</v>
          </cell>
          <cell r="L14" t="str">
            <v>Leśnictwo</v>
          </cell>
          <cell r="M14" t="str">
            <v>Gospodarowanie surowcami odnawialnymi i mineralnymi</v>
          </cell>
        </row>
        <row r="15">
          <cell r="H15" t="str">
            <v>Ochrona środowiska</v>
          </cell>
          <cell r="I15" t="str">
            <v>I stopnia</v>
          </cell>
          <cell r="L15" t="str">
            <v>Ochrona środowiska</v>
          </cell>
          <cell r="M15" t="str">
            <v>Leśnictwo</v>
          </cell>
        </row>
        <row r="16">
          <cell r="H16" t="str">
            <v>Ochrona środowiska</v>
          </cell>
          <cell r="I16" t="str">
            <v>II stopnia</v>
          </cell>
          <cell r="L16" t="str">
            <v>Odnawialne źródła energii</v>
          </cell>
          <cell r="M16" t="str">
            <v>Ochrona środowiska</v>
          </cell>
        </row>
        <row r="17">
          <cell r="H17" t="str">
            <v>Ochrona środowiska</v>
          </cell>
          <cell r="I17" t="str">
            <v>II stopnia</v>
          </cell>
          <cell r="L17" t="str">
            <v>Ogrodnictwo</v>
          </cell>
          <cell r="M17" t="str">
            <v>Ochrona środowiska</v>
          </cell>
        </row>
        <row r="18">
          <cell r="H18" t="str">
            <v>Ochrona środowiska</v>
          </cell>
          <cell r="I18" t="str">
            <v>II stopnia</v>
          </cell>
          <cell r="L18" t="str">
            <v>Rolnictwo</v>
          </cell>
          <cell r="M18" t="str">
            <v>Odnawialne źródła energii</v>
          </cell>
        </row>
        <row r="19">
          <cell r="H19" t="str">
            <v>Ochrona środowiska</v>
          </cell>
          <cell r="I19" t="str">
            <v>II stopnia</v>
          </cell>
          <cell r="M19" t="str">
            <v>Ogrodnictwo</v>
          </cell>
        </row>
        <row r="20">
          <cell r="H20" t="str">
            <v>Ochrona środowiska</v>
          </cell>
          <cell r="I20" t="str">
            <v>II stopnia</v>
          </cell>
          <cell r="M20" t="str">
            <v>Ogrodnictwo</v>
          </cell>
        </row>
        <row r="21">
          <cell r="H21" t="str">
            <v>Odnawialne źródła energii</v>
          </cell>
          <cell r="I21" t="str">
            <v>II stopnia</v>
          </cell>
          <cell r="M21" t="str">
            <v>Rolnictwo</v>
          </cell>
        </row>
        <row r="22">
          <cell r="H22" t="str">
            <v>Ogrodnictwo</v>
          </cell>
          <cell r="I22" t="str">
            <v>I stopnia</v>
          </cell>
          <cell r="M22" t="str">
            <v>Rolnictwo</v>
          </cell>
        </row>
        <row r="23">
          <cell r="H23" t="str">
            <v>Ogrodnictwo</v>
          </cell>
          <cell r="I23" t="str">
            <v>I stopnia</v>
          </cell>
        </row>
        <row r="24">
          <cell r="H24" t="str">
            <v>Ogrodnictwo</v>
          </cell>
          <cell r="I24" t="str">
            <v>II stopnia</v>
          </cell>
        </row>
        <row r="25">
          <cell r="H25" t="str">
            <v>Ogrodnictwo</v>
          </cell>
          <cell r="I25" t="str">
            <v>II stopnia</v>
          </cell>
        </row>
        <row r="26">
          <cell r="H26" t="str">
            <v>Rolnictwo</v>
          </cell>
          <cell r="I26" t="str">
            <v>I stopnia</v>
          </cell>
        </row>
        <row r="27">
          <cell r="H27" t="str">
            <v>Rolnictwo</v>
          </cell>
          <cell r="I27" t="str">
            <v>I stopnia</v>
          </cell>
        </row>
        <row r="28">
          <cell r="H28" t="str">
            <v>Rolnictwo</v>
          </cell>
          <cell r="I28" t="str">
            <v>I stopnia</v>
          </cell>
        </row>
        <row r="29">
          <cell r="H29" t="str">
            <v>Rolnictwo</v>
          </cell>
          <cell r="I29" t="str">
            <v>II stopnia</v>
          </cell>
        </row>
        <row r="30">
          <cell r="H30" t="str">
            <v>Rolnictwo</v>
          </cell>
          <cell r="I30" t="str">
            <v>II stopnia</v>
          </cell>
        </row>
        <row r="31">
          <cell r="H31" t="str">
            <v>Rolnictwo</v>
          </cell>
          <cell r="I31" t="str">
            <v>II stopnia</v>
          </cell>
        </row>
        <row r="32">
          <cell r="H32" t="str">
            <v>Rolnictwo</v>
          </cell>
          <cell r="I32" t="str">
            <v>II stopnia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B332"/>
  <sheetViews>
    <sheetView tabSelected="1" view="pageBreakPreview" zoomScale="110" zoomScaleNormal="70" zoomScaleSheetLayoutView="110" workbookViewId="0">
      <selection activeCell="AD11" sqref="AC11:AD11"/>
    </sheetView>
  </sheetViews>
  <sheetFormatPr baseColWidth="10" defaultColWidth="8.83203125" defaultRowHeight="15" x14ac:dyDescent="0.2"/>
  <cols>
    <col min="1" max="1" width="50.1640625" customWidth="1"/>
    <col min="2" max="2" width="3.5" customWidth="1"/>
    <col min="3" max="3" width="9" customWidth="1"/>
    <col min="4" max="4" width="6.83203125" customWidth="1"/>
    <col min="5" max="5" width="9.83203125" customWidth="1"/>
    <col min="6" max="6" width="5.83203125" customWidth="1"/>
    <col min="7" max="7" width="6.1640625" customWidth="1"/>
    <col min="8" max="8" width="7.1640625" customWidth="1"/>
    <col min="9" max="10" width="8.5" customWidth="1"/>
    <col min="11" max="11" width="7.1640625" customWidth="1"/>
    <col min="12" max="12" width="7.5" customWidth="1"/>
    <col min="13" max="13" width="7.1640625" customWidth="1"/>
    <col min="14" max="14" width="7.83203125" customWidth="1"/>
    <col min="15" max="16" width="7.5" customWidth="1"/>
    <col min="17" max="17" width="7.83203125" customWidth="1"/>
    <col min="18" max="18" width="7.5" style="87" customWidth="1"/>
    <col min="19" max="20" width="7" style="87" customWidth="1"/>
    <col min="21" max="21" width="8" customWidth="1"/>
    <col min="22" max="22" width="6.5" customWidth="1"/>
    <col min="23" max="24" width="6.83203125" customWidth="1"/>
  </cols>
  <sheetData>
    <row r="1" spans="1:24" ht="19.25" customHeight="1" x14ac:dyDescent="0.2">
      <c r="A1" s="14" t="s">
        <v>67</v>
      </c>
      <c r="B1" s="115" t="s">
        <v>46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5"/>
      <c r="P1" s="195" t="s">
        <v>166</v>
      </c>
      <c r="Q1" s="195"/>
      <c r="R1" s="195"/>
      <c r="S1" s="195"/>
      <c r="T1" s="195"/>
      <c r="U1" s="195"/>
      <c r="V1" s="195"/>
      <c r="W1" s="195"/>
      <c r="X1" s="195"/>
    </row>
    <row r="2" spans="1:24" ht="19" customHeight="1" x14ac:dyDescent="0.2">
      <c r="A2" s="14" t="s">
        <v>169</v>
      </c>
      <c r="B2" s="116" t="s">
        <v>55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P2" s="195"/>
      <c r="Q2" s="195"/>
      <c r="R2" s="195"/>
      <c r="S2" s="195"/>
      <c r="T2" s="195"/>
      <c r="U2" s="195"/>
      <c r="V2" s="195"/>
      <c r="W2" s="195"/>
      <c r="X2" s="195"/>
    </row>
    <row r="3" spans="1:24" x14ac:dyDescent="0.2">
      <c r="A3" s="14" t="s">
        <v>71</v>
      </c>
      <c r="B3" s="117" t="s">
        <v>74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P3" s="195"/>
      <c r="Q3" s="195"/>
      <c r="R3" s="195"/>
      <c r="S3" s="195"/>
      <c r="T3" s="195"/>
      <c r="U3" s="195"/>
      <c r="V3" s="195"/>
      <c r="W3" s="195"/>
      <c r="X3" s="195"/>
    </row>
    <row r="4" spans="1:24" x14ac:dyDescent="0.2">
      <c r="A4" s="14" t="s">
        <v>70</v>
      </c>
      <c r="B4" s="117" t="s">
        <v>72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P4" s="195"/>
      <c r="Q4" s="195"/>
      <c r="R4" s="195"/>
      <c r="S4" s="195"/>
      <c r="T4" s="195"/>
      <c r="U4" s="195"/>
      <c r="V4" s="195"/>
      <c r="W4" s="195"/>
      <c r="X4" s="195"/>
    </row>
    <row r="5" spans="1:24" x14ac:dyDescent="0.2">
      <c r="A5" s="14" t="s">
        <v>68</v>
      </c>
      <c r="B5" s="118" t="s">
        <v>53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P5" s="195"/>
      <c r="Q5" s="195"/>
      <c r="R5" s="195"/>
      <c r="S5" s="195"/>
      <c r="T5" s="195"/>
      <c r="U5" s="195"/>
      <c r="V5" s="195"/>
      <c r="W5" s="195"/>
      <c r="X5" s="195"/>
    </row>
    <row r="6" spans="1:24" x14ac:dyDescent="0.2">
      <c r="A6" s="14" t="s">
        <v>73</v>
      </c>
      <c r="B6" s="118" t="s">
        <v>53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24" x14ac:dyDescent="0.2">
      <c r="A7" s="163" t="s">
        <v>159</v>
      </c>
      <c r="B7" s="109" t="s">
        <v>161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24" x14ac:dyDescent="0.2">
      <c r="A8" s="163"/>
      <c r="B8" s="109" t="s">
        <v>162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24" ht="16" thickBot="1" x14ac:dyDescent="0.25">
      <c r="A9" s="163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U9" s="100" t="s">
        <v>160</v>
      </c>
    </row>
    <row r="10" spans="1:24" ht="16" thickBot="1" x14ac:dyDescent="0.25">
      <c r="A10" s="164" t="s">
        <v>12</v>
      </c>
      <c r="B10" s="167" t="s">
        <v>0</v>
      </c>
      <c r="C10" s="172" t="s">
        <v>2</v>
      </c>
      <c r="D10" s="173"/>
      <c r="E10" s="173"/>
      <c r="F10" s="174"/>
      <c r="G10" s="175" t="s">
        <v>38</v>
      </c>
      <c r="H10" s="181" t="s">
        <v>27</v>
      </c>
      <c r="I10" s="145" t="s">
        <v>3</v>
      </c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7"/>
      <c r="U10" s="127" t="s">
        <v>4</v>
      </c>
      <c r="V10" s="130" t="s">
        <v>163</v>
      </c>
      <c r="W10" s="131"/>
      <c r="X10" s="132"/>
    </row>
    <row r="11" spans="1:24" ht="28.25" customHeight="1" thickBot="1" x14ac:dyDescent="0.25">
      <c r="A11" s="165"/>
      <c r="B11" s="168"/>
      <c r="C11" s="188" t="s">
        <v>5</v>
      </c>
      <c r="D11" s="190" t="s">
        <v>6</v>
      </c>
      <c r="E11" s="190" t="s">
        <v>1</v>
      </c>
      <c r="F11" s="193" t="s">
        <v>7</v>
      </c>
      <c r="G11" s="176"/>
      <c r="H11" s="179"/>
      <c r="I11" s="154" t="s">
        <v>42</v>
      </c>
      <c r="J11" s="178" t="s">
        <v>41</v>
      </c>
      <c r="K11" s="119" t="s">
        <v>6</v>
      </c>
      <c r="L11" s="120"/>
      <c r="M11" s="120"/>
      <c r="N11" s="120"/>
      <c r="O11" s="120"/>
      <c r="P11" s="120"/>
      <c r="Q11" s="120"/>
      <c r="R11" s="157" t="s">
        <v>1</v>
      </c>
      <c r="S11" s="158"/>
      <c r="T11" s="159"/>
      <c r="U11" s="128"/>
      <c r="V11" s="133"/>
      <c r="W11" s="134"/>
      <c r="X11" s="135"/>
    </row>
    <row r="12" spans="1:24" ht="16" thickBot="1" x14ac:dyDescent="0.25">
      <c r="A12" s="165"/>
      <c r="B12" s="168"/>
      <c r="C12" s="188"/>
      <c r="D12" s="191"/>
      <c r="E12" s="191"/>
      <c r="F12" s="193"/>
      <c r="G12" s="176"/>
      <c r="H12" s="179"/>
      <c r="I12" s="155"/>
      <c r="J12" s="179"/>
      <c r="K12" s="150" t="s">
        <v>43</v>
      </c>
      <c r="L12" s="185" t="s">
        <v>40</v>
      </c>
      <c r="M12" s="186"/>
      <c r="N12" s="186"/>
      <c r="O12" s="186"/>
      <c r="P12" s="187"/>
      <c r="Q12" s="152" t="s">
        <v>39</v>
      </c>
      <c r="R12" s="160"/>
      <c r="S12" s="161"/>
      <c r="T12" s="162"/>
      <c r="U12" s="128"/>
      <c r="V12" s="124" t="str">
        <f>IF($B$7=0,"",$B$7)</f>
        <v>dziedzina nauk rolniczych, dyscyplina: rolnictwo i ogrodnictwo</v>
      </c>
      <c r="W12" s="124" t="str">
        <f>IF($B$8=0,"",$B$8)</f>
        <v>dziedzina nauk inżynieryjno-technicznych, dyscyplina: architektura i urbanistyka</v>
      </c>
      <c r="X12" s="124" t="str">
        <f>IF($B$9=0,"",$B$9)</f>
        <v/>
      </c>
    </row>
    <row r="13" spans="1:24" ht="15.5" customHeight="1" thickBot="1" x14ac:dyDescent="0.25">
      <c r="A13" s="165"/>
      <c r="B13" s="168"/>
      <c r="C13" s="188"/>
      <c r="D13" s="191"/>
      <c r="E13" s="191"/>
      <c r="F13" s="193"/>
      <c r="G13" s="176"/>
      <c r="H13" s="179"/>
      <c r="I13" s="155"/>
      <c r="J13" s="179"/>
      <c r="K13" s="150"/>
      <c r="L13" s="170" t="s">
        <v>44</v>
      </c>
      <c r="M13" s="148" t="s">
        <v>9</v>
      </c>
      <c r="N13" s="182" t="s">
        <v>10</v>
      </c>
      <c r="O13" s="183"/>
      <c r="P13" s="184"/>
      <c r="Q13" s="152"/>
      <c r="R13" s="142" t="s">
        <v>40</v>
      </c>
      <c r="S13" s="143"/>
      <c r="T13" s="144"/>
      <c r="U13" s="128"/>
      <c r="V13" s="125"/>
      <c r="W13" s="125"/>
      <c r="X13" s="125"/>
    </row>
    <row r="14" spans="1:24" ht="89" customHeight="1" thickBot="1" x14ac:dyDescent="0.25">
      <c r="A14" s="166"/>
      <c r="B14" s="169"/>
      <c r="C14" s="189"/>
      <c r="D14" s="192"/>
      <c r="E14" s="192"/>
      <c r="F14" s="194"/>
      <c r="G14" s="177"/>
      <c r="H14" s="180"/>
      <c r="I14" s="156"/>
      <c r="J14" s="180"/>
      <c r="K14" s="151"/>
      <c r="L14" s="171"/>
      <c r="M14" s="149"/>
      <c r="N14" s="56" t="s">
        <v>8</v>
      </c>
      <c r="O14" s="57" t="s">
        <v>35</v>
      </c>
      <c r="P14" s="84" t="s">
        <v>141</v>
      </c>
      <c r="Q14" s="153"/>
      <c r="R14" s="88" t="s">
        <v>8</v>
      </c>
      <c r="S14" s="93" t="s">
        <v>36</v>
      </c>
      <c r="T14" s="90" t="s">
        <v>37</v>
      </c>
      <c r="U14" s="129"/>
      <c r="V14" s="126"/>
      <c r="W14" s="126"/>
      <c r="X14" s="126"/>
    </row>
    <row r="15" spans="1:24" ht="25.25" customHeight="1" x14ac:dyDescent="0.2">
      <c r="A15" s="139" t="s">
        <v>11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1"/>
    </row>
    <row r="16" spans="1:24" ht="14.5" customHeight="1" x14ac:dyDescent="0.2">
      <c r="A16" s="136" t="s">
        <v>28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8"/>
    </row>
    <row r="17" spans="1:25" ht="31" customHeight="1" x14ac:dyDescent="0.2">
      <c r="A17" s="73" t="s">
        <v>142</v>
      </c>
      <c r="B17" s="74">
        <v>1</v>
      </c>
      <c r="C17" s="75">
        <v>2</v>
      </c>
      <c r="D17" s="54">
        <f>IF(C17&gt;0,K17/(I17/C17),0)</f>
        <v>1</v>
      </c>
      <c r="E17" s="54">
        <f>IF(C17&gt;0,R17/(I17/C17),0)</f>
        <v>1</v>
      </c>
      <c r="F17" s="54">
        <f>IF(U17&gt;0,FLOOR((P17+T17)/U17,0.1),0)</f>
        <v>0</v>
      </c>
      <c r="G17" s="76" t="s">
        <v>20</v>
      </c>
      <c r="H17" s="76" t="s">
        <v>19</v>
      </c>
      <c r="I17" s="20">
        <f>K17+R17</f>
        <v>60</v>
      </c>
      <c r="J17" s="20">
        <f>P17+T17</f>
        <v>0</v>
      </c>
      <c r="K17" s="20">
        <f>L17+Q17</f>
        <v>30</v>
      </c>
      <c r="L17" s="20">
        <f>M17+N17</f>
        <v>30</v>
      </c>
      <c r="M17" s="74">
        <v>30</v>
      </c>
      <c r="N17" s="55">
        <f>O17+P17</f>
        <v>0</v>
      </c>
      <c r="O17" s="74"/>
      <c r="P17" s="74"/>
      <c r="Q17" s="74"/>
      <c r="R17" s="89">
        <f>(C17*U17)-K17</f>
        <v>30</v>
      </c>
      <c r="S17" s="75">
        <v>30</v>
      </c>
      <c r="T17" s="91">
        <f>R17-S17</f>
        <v>0</v>
      </c>
      <c r="U17" s="85">
        <v>30</v>
      </c>
      <c r="V17" s="77"/>
      <c r="W17" s="77"/>
      <c r="X17" s="65"/>
    </row>
    <row r="18" spans="1:25" ht="14.5" customHeight="1" x14ac:dyDescent="0.2">
      <c r="A18" s="58"/>
      <c r="B18" s="59">
        <v>1</v>
      </c>
      <c r="C18" s="60"/>
      <c r="D18" s="54">
        <f>IF(C18&gt;0,K18/(I18/C18),0)</f>
        <v>0</v>
      </c>
      <c r="E18" s="54">
        <f>IF(C18&gt;0,R18/(I18/C18),0)</f>
        <v>0</v>
      </c>
      <c r="F18" s="61">
        <f>IF(U18&gt;0,FLOOR((P18+T18)/U18,0.1),0)</f>
        <v>0</v>
      </c>
      <c r="G18" s="16"/>
      <c r="H18" s="16"/>
      <c r="I18" s="62">
        <f>K18+R18</f>
        <v>0</v>
      </c>
      <c r="J18" s="20">
        <f>P18+T18</f>
        <v>0</v>
      </c>
      <c r="K18" s="62">
        <f>L18+Q18</f>
        <v>0</v>
      </c>
      <c r="L18" s="62">
        <f>M18+N18</f>
        <v>0</v>
      </c>
      <c r="M18" s="59"/>
      <c r="N18" s="63">
        <f>O18+P18</f>
        <v>0</v>
      </c>
      <c r="O18" s="59"/>
      <c r="P18" s="59"/>
      <c r="Q18" s="59"/>
      <c r="R18" s="89">
        <f>(C18*U18)-K18</f>
        <v>0</v>
      </c>
      <c r="S18" s="60"/>
      <c r="T18" s="91">
        <f>R18-S18</f>
        <v>0</v>
      </c>
      <c r="U18" s="86"/>
      <c r="V18" s="64"/>
      <c r="W18" s="64"/>
      <c r="X18" s="65"/>
    </row>
    <row r="19" spans="1:25" ht="15" customHeight="1" x14ac:dyDescent="0.2">
      <c r="A19" s="58"/>
      <c r="B19" s="74">
        <v>1</v>
      </c>
      <c r="C19" s="75"/>
      <c r="D19" s="54">
        <f>IF(C19&gt;0,K19/(I19/C19),0)</f>
        <v>0</v>
      </c>
      <c r="E19" s="54">
        <f>IF(C19&gt;0,R19/(I19/C19),0)</f>
        <v>0</v>
      </c>
      <c r="F19" s="54">
        <f>IF(U19&gt;0,FLOOR((P19+T19)/U19,0.1),0)</f>
        <v>0</v>
      </c>
      <c r="G19" s="76"/>
      <c r="H19" s="76"/>
      <c r="I19" s="20">
        <f>K19+R19</f>
        <v>0</v>
      </c>
      <c r="J19" s="20">
        <f>P19+T19</f>
        <v>0</v>
      </c>
      <c r="K19" s="20">
        <f>L19+Q19</f>
        <v>0</v>
      </c>
      <c r="L19" s="20">
        <f>M19+N19</f>
        <v>0</v>
      </c>
      <c r="M19" s="74"/>
      <c r="N19" s="55">
        <f>O19+P19</f>
        <v>0</v>
      </c>
      <c r="O19" s="74"/>
      <c r="P19" s="74"/>
      <c r="Q19" s="74"/>
      <c r="R19" s="89">
        <f>(C19*U19)-K19</f>
        <v>0</v>
      </c>
      <c r="S19" s="75"/>
      <c r="T19" s="91">
        <f>R19-S19</f>
        <v>0</v>
      </c>
      <c r="U19" s="86"/>
      <c r="V19" s="77"/>
      <c r="W19" s="77"/>
      <c r="X19" s="78"/>
    </row>
    <row r="20" spans="1:25" ht="14.5" customHeight="1" x14ac:dyDescent="0.2">
      <c r="A20" s="58"/>
      <c r="B20" s="59">
        <v>1</v>
      </c>
      <c r="C20" s="60"/>
      <c r="D20" s="54">
        <f>IF(C20&gt;0,K20/(I20/C20),0)</f>
        <v>0</v>
      </c>
      <c r="E20" s="54">
        <f>IF(C20&gt;0,R20/(I20/C20),0)</f>
        <v>0</v>
      </c>
      <c r="F20" s="61">
        <f>IF(U20&gt;0,FLOOR((P20+T20)/U20,0.1),0)</f>
        <v>0</v>
      </c>
      <c r="G20" s="16"/>
      <c r="H20" s="16"/>
      <c r="I20" s="62">
        <f>K20+R20</f>
        <v>0</v>
      </c>
      <c r="J20" s="20">
        <f>P20+T20</f>
        <v>0</v>
      </c>
      <c r="K20" s="62">
        <f>L20+Q20</f>
        <v>0</v>
      </c>
      <c r="L20" s="62">
        <f>M20+N20</f>
        <v>0</v>
      </c>
      <c r="M20" s="59"/>
      <c r="N20" s="63">
        <f>O20+P20</f>
        <v>0</v>
      </c>
      <c r="O20" s="59"/>
      <c r="P20" s="59"/>
      <c r="Q20" s="59"/>
      <c r="R20" s="89">
        <f>(C20*U20)-K20</f>
        <v>0</v>
      </c>
      <c r="S20" s="60"/>
      <c r="T20" s="91">
        <f>R20-S20</f>
        <v>0</v>
      </c>
      <c r="U20" s="86"/>
      <c r="V20" s="64"/>
      <c r="W20" s="64"/>
      <c r="X20" s="65"/>
    </row>
    <row r="21" spans="1:25" s="18" customFormat="1" ht="14.5" customHeight="1" x14ac:dyDescent="0.2">
      <c r="A21" s="66" t="s">
        <v>77</v>
      </c>
      <c r="B21" s="55">
        <v>1</v>
      </c>
      <c r="C21" s="17">
        <f>SUM(C17:C20)</f>
        <v>2</v>
      </c>
      <c r="D21" s="17">
        <f>SUM(D17:D20)</f>
        <v>1</v>
      </c>
      <c r="E21" s="17">
        <f>SUM(E17:E20)</f>
        <v>1</v>
      </c>
      <c r="F21" s="54" t="s">
        <v>13</v>
      </c>
      <c r="G21" s="55" t="s">
        <v>13</v>
      </c>
      <c r="H21" s="55" t="s">
        <v>13</v>
      </c>
      <c r="I21" s="17">
        <f>SUM(I17:I20)</f>
        <v>60</v>
      </c>
      <c r="J21" s="54" t="s">
        <v>13</v>
      </c>
      <c r="K21" s="17">
        <f>SUM(K17:K20)</f>
        <v>30</v>
      </c>
      <c r="L21" s="17">
        <f>SUM(L17:L20)</f>
        <v>30</v>
      </c>
      <c r="M21" s="17">
        <f>SUM(M17:M20)</f>
        <v>30</v>
      </c>
      <c r="N21" s="17">
        <f>SUM(N17:N20)</f>
        <v>0</v>
      </c>
      <c r="O21" s="17">
        <f>SUM(O17:O20)</f>
        <v>0</v>
      </c>
      <c r="P21" s="54" t="s">
        <v>13</v>
      </c>
      <c r="Q21" s="17">
        <f>SUM(Q17:Q20)</f>
        <v>0</v>
      </c>
      <c r="R21" s="17">
        <f>SUM(R17:R20)</f>
        <v>30</v>
      </c>
      <c r="S21" s="17">
        <f>SUM(S17:S20)</f>
        <v>30</v>
      </c>
      <c r="T21" s="54" t="s">
        <v>13</v>
      </c>
      <c r="U21" s="55" t="s">
        <v>13</v>
      </c>
      <c r="V21" s="55" t="s">
        <v>13</v>
      </c>
      <c r="W21" s="55" t="s">
        <v>13</v>
      </c>
      <c r="X21" s="67" t="s">
        <v>13</v>
      </c>
      <c r="Y21"/>
    </row>
    <row r="22" spans="1:25" s="18" customFormat="1" ht="14.5" customHeight="1" x14ac:dyDescent="0.2">
      <c r="A22" s="66" t="s">
        <v>26</v>
      </c>
      <c r="B22" s="55">
        <v>1</v>
      </c>
      <c r="C22" s="54" t="s">
        <v>13</v>
      </c>
      <c r="D22" s="54" t="s">
        <v>13</v>
      </c>
      <c r="E22" s="54" t="s">
        <v>13</v>
      </c>
      <c r="F22" s="17">
        <f>SUM(F17:F20)</f>
        <v>0</v>
      </c>
      <c r="G22" s="55" t="s">
        <v>13</v>
      </c>
      <c r="H22" s="55" t="s">
        <v>13</v>
      </c>
      <c r="I22" s="55" t="s">
        <v>13</v>
      </c>
      <c r="J22" s="17">
        <f>SUM(J17:J20)</f>
        <v>0</v>
      </c>
      <c r="K22" s="55" t="s">
        <v>13</v>
      </c>
      <c r="L22" s="55" t="s">
        <v>13</v>
      </c>
      <c r="M22" s="55" t="s">
        <v>13</v>
      </c>
      <c r="N22" s="55" t="s">
        <v>13</v>
      </c>
      <c r="O22" s="55" t="s">
        <v>13</v>
      </c>
      <c r="P22" s="17">
        <f>SUM(P17:P20)</f>
        <v>0</v>
      </c>
      <c r="Q22" s="55" t="s">
        <v>13</v>
      </c>
      <c r="R22" s="54" t="s">
        <v>13</v>
      </c>
      <c r="S22" s="54" t="s">
        <v>13</v>
      </c>
      <c r="T22" s="17">
        <f>SUM(T17:T20)</f>
        <v>0</v>
      </c>
      <c r="U22" s="20" t="s">
        <v>13</v>
      </c>
      <c r="V22" s="55" t="s">
        <v>13</v>
      </c>
      <c r="W22" s="55" t="s">
        <v>13</v>
      </c>
      <c r="X22" s="67" t="s">
        <v>13</v>
      </c>
      <c r="Y22"/>
    </row>
    <row r="23" spans="1:25" s="18" customFormat="1" ht="14.5" customHeight="1" x14ac:dyDescent="0.2">
      <c r="A23" s="66" t="s">
        <v>78</v>
      </c>
      <c r="B23" s="55">
        <v>1</v>
      </c>
      <c r="C23" s="17">
        <f>SUMIF(H17:H20,"f",C17:C20)</f>
        <v>2</v>
      </c>
      <c r="D23" s="17">
        <f>SUMIF(H17:H20,"f",D17:D20)</f>
        <v>1</v>
      </c>
      <c r="E23" s="17">
        <f>SUMIF(H17:H20,"f",E17:E20)</f>
        <v>1</v>
      </c>
      <c r="F23" s="54" t="s">
        <v>13</v>
      </c>
      <c r="G23" s="55" t="s">
        <v>13</v>
      </c>
      <c r="H23" s="55" t="s">
        <v>13</v>
      </c>
      <c r="I23" s="17">
        <f>SUMIF(H17:H20,"f",I17:I20)</f>
        <v>60</v>
      </c>
      <c r="J23" s="55" t="s">
        <v>13</v>
      </c>
      <c r="K23" s="17">
        <f>SUMIF(H17:H20,"f",K17:K20)</f>
        <v>30</v>
      </c>
      <c r="L23" s="17">
        <f>SUMIF(H17:H20,"f",L17:L20)</f>
        <v>30</v>
      </c>
      <c r="M23" s="17">
        <f>SUMIF(H17:H20,"f",M17:M20)</f>
        <v>30</v>
      </c>
      <c r="N23" s="17">
        <f>SUMIF(H17:H20,"f",N17:N20)</f>
        <v>0</v>
      </c>
      <c r="O23" s="17">
        <f>SUMIF(H17:H20,"f",O17:O20)</f>
        <v>0</v>
      </c>
      <c r="P23" s="55" t="s">
        <v>13</v>
      </c>
      <c r="Q23" s="17">
        <f>SUMIF(H17:H20,"f",Q17:Q20)</f>
        <v>0</v>
      </c>
      <c r="R23" s="17">
        <f>SUMIF(H17:H20,"f",R17:R20)</f>
        <v>30</v>
      </c>
      <c r="S23" s="17">
        <f>SUMIF(H17:H20,"f",S17:S20)</f>
        <v>30</v>
      </c>
      <c r="T23" s="54" t="s">
        <v>13</v>
      </c>
      <c r="U23" s="55" t="s">
        <v>13</v>
      </c>
      <c r="V23" s="55" t="s">
        <v>13</v>
      </c>
      <c r="W23" s="55" t="s">
        <v>13</v>
      </c>
      <c r="X23" s="67" t="s">
        <v>13</v>
      </c>
      <c r="Y23"/>
    </row>
    <row r="24" spans="1:25" ht="14.5" customHeight="1" x14ac:dyDescent="0.2">
      <c r="A24" s="136" t="s">
        <v>29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8"/>
    </row>
    <row r="25" spans="1:25" ht="28.25" customHeight="1" x14ac:dyDescent="0.2">
      <c r="A25" s="83" t="s">
        <v>115</v>
      </c>
      <c r="B25" s="74">
        <v>1</v>
      </c>
      <c r="C25" s="75">
        <v>4</v>
      </c>
      <c r="D25" s="54">
        <f>IF(C25&gt;0,K25/(I25/C25),0)</f>
        <v>1.8846153846153846</v>
      </c>
      <c r="E25" s="54">
        <f>IF(C25&gt;0,R25/(I25/C25),0)</f>
        <v>2.1153846153846154</v>
      </c>
      <c r="F25" s="54">
        <f>IF(U25&gt;0,FLOOR((P25+T25)/U25,0.1),0)</f>
        <v>1.3</v>
      </c>
      <c r="G25" s="76" t="s">
        <v>16</v>
      </c>
      <c r="H25" s="76" t="s">
        <v>18</v>
      </c>
      <c r="I25" s="20">
        <f>K25+R25</f>
        <v>104</v>
      </c>
      <c r="J25" s="20">
        <f>P25+T25</f>
        <v>35</v>
      </c>
      <c r="K25" s="20">
        <f>L25+Q25</f>
        <v>49</v>
      </c>
      <c r="L25" s="20">
        <f>M25+N25</f>
        <v>45</v>
      </c>
      <c r="M25" s="74">
        <v>30</v>
      </c>
      <c r="N25" s="55">
        <f>O25+P25</f>
        <v>15</v>
      </c>
      <c r="O25" s="74"/>
      <c r="P25" s="74">
        <v>15</v>
      </c>
      <c r="Q25" s="74">
        <v>4</v>
      </c>
      <c r="R25" s="89">
        <f>(C25*U25)-K25</f>
        <v>55</v>
      </c>
      <c r="S25" s="75">
        <v>35</v>
      </c>
      <c r="T25" s="91">
        <f>R25-S25</f>
        <v>20</v>
      </c>
      <c r="U25" s="85">
        <v>26</v>
      </c>
      <c r="V25" s="77">
        <v>65</v>
      </c>
      <c r="W25" s="77">
        <v>25</v>
      </c>
      <c r="X25" s="78"/>
    </row>
    <row r="26" spans="1:25" ht="14.5" customHeight="1" x14ac:dyDescent="0.2">
      <c r="A26" s="58"/>
      <c r="B26" s="59">
        <v>1</v>
      </c>
      <c r="C26" s="60"/>
      <c r="D26" s="54">
        <f>IF(C26&gt;0,K26/(I26/C26),0)</f>
        <v>0</v>
      </c>
      <c r="E26" s="54">
        <f>IF(C26&gt;0,R26/(I26/C26),0)</f>
        <v>0</v>
      </c>
      <c r="F26" s="61">
        <f>IF(U26&gt;0,FLOOR((P26+T26)/U26,0.1),0)</f>
        <v>0</v>
      </c>
      <c r="G26" s="16"/>
      <c r="H26" s="16"/>
      <c r="I26" s="62">
        <f>K26+R26</f>
        <v>0</v>
      </c>
      <c r="J26" s="20">
        <f>P26+T26</f>
        <v>0</v>
      </c>
      <c r="K26" s="62">
        <f>L26+Q26</f>
        <v>0</v>
      </c>
      <c r="L26" s="62">
        <f>M26+N26</f>
        <v>0</v>
      </c>
      <c r="M26" s="59"/>
      <c r="N26" s="63">
        <f>O26+P26</f>
        <v>0</v>
      </c>
      <c r="O26" s="59"/>
      <c r="P26" s="59"/>
      <c r="Q26" s="59"/>
      <c r="R26" s="89">
        <f>(C26*U26)-K26</f>
        <v>0</v>
      </c>
      <c r="S26" s="60"/>
      <c r="T26" s="91">
        <f>R26-S26</f>
        <v>0</v>
      </c>
      <c r="U26" s="86"/>
      <c r="V26" s="64"/>
      <c r="W26" s="64"/>
      <c r="X26" s="65"/>
    </row>
    <row r="27" spans="1:25" ht="14.5" customHeight="1" x14ac:dyDescent="0.2">
      <c r="A27" s="58"/>
      <c r="B27" s="59">
        <v>1</v>
      </c>
      <c r="C27" s="60"/>
      <c r="D27" s="54">
        <f>IF(C27&gt;0,K27/(I27/C27),0)</f>
        <v>0</v>
      </c>
      <c r="E27" s="54">
        <f>IF(C27&gt;0,R27/(I27/C27),0)</f>
        <v>0</v>
      </c>
      <c r="F27" s="61">
        <f>IF(U27&gt;0,FLOOR((P27+T27)/U27,0.1),0)</f>
        <v>0</v>
      </c>
      <c r="G27" s="16"/>
      <c r="H27" s="16"/>
      <c r="I27" s="62">
        <f>K27+R27</f>
        <v>0</v>
      </c>
      <c r="J27" s="20">
        <f>P27+T27</f>
        <v>0</v>
      </c>
      <c r="K27" s="62">
        <f>L27+Q27</f>
        <v>0</v>
      </c>
      <c r="L27" s="62">
        <f>M27+N27</f>
        <v>0</v>
      </c>
      <c r="M27" s="59"/>
      <c r="N27" s="63">
        <f>O27+P27</f>
        <v>0</v>
      </c>
      <c r="O27" s="59"/>
      <c r="P27" s="59"/>
      <c r="Q27" s="59"/>
      <c r="R27" s="89">
        <f>(C27*U27)-K27</f>
        <v>0</v>
      </c>
      <c r="S27" s="60"/>
      <c r="T27" s="91">
        <f>R27-S27</f>
        <v>0</v>
      </c>
      <c r="U27" s="86"/>
      <c r="V27" s="64"/>
      <c r="W27" s="64"/>
      <c r="X27" s="65"/>
    </row>
    <row r="28" spans="1:25" s="18" customFormat="1" ht="14.5" customHeight="1" x14ac:dyDescent="0.2">
      <c r="A28" s="66" t="s">
        <v>77</v>
      </c>
      <c r="B28" s="55">
        <v>1</v>
      </c>
      <c r="C28" s="17">
        <f>SUM(C25:C27)</f>
        <v>4</v>
      </c>
      <c r="D28" s="17">
        <f>SUM(D25:D27)</f>
        <v>1.8846153846153846</v>
      </c>
      <c r="E28" s="17">
        <f>SUM(E25:E27)</f>
        <v>2.1153846153846154</v>
      </c>
      <c r="F28" s="54" t="s">
        <v>13</v>
      </c>
      <c r="G28" s="55" t="s">
        <v>13</v>
      </c>
      <c r="H28" s="55" t="s">
        <v>13</v>
      </c>
      <c r="I28" s="17">
        <f>SUM(I25:I27)</f>
        <v>104</v>
      </c>
      <c r="J28" s="54" t="s">
        <v>13</v>
      </c>
      <c r="K28" s="17">
        <f>SUM(K25:K27)</f>
        <v>49</v>
      </c>
      <c r="L28" s="17">
        <f>SUM(L25:L27)</f>
        <v>45</v>
      </c>
      <c r="M28" s="17">
        <f>SUM(M25:M27)</f>
        <v>30</v>
      </c>
      <c r="N28" s="17">
        <f>SUM(N25:N27)</f>
        <v>15</v>
      </c>
      <c r="O28" s="17">
        <f>SUM(O25:O27)</f>
        <v>0</v>
      </c>
      <c r="P28" s="54" t="s">
        <v>13</v>
      </c>
      <c r="Q28" s="17">
        <f>SUM(Q25:Q27)</f>
        <v>4</v>
      </c>
      <c r="R28" s="17">
        <f>SUM(R25:R27)</f>
        <v>55</v>
      </c>
      <c r="S28" s="17">
        <f>SUM(S25:S27)</f>
        <v>35</v>
      </c>
      <c r="T28" s="54" t="s">
        <v>13</v>
      </c>
      <c r="U28" s="55" t="s">
        <v>13</v>
      </c>
      <c r="V28" s="55" t="s">
        <v>13</v>
      </c>
      <c r="W28" s="55" t="s">
        <v>13</v>
      </c>
      <c r="X28" s="67" t="s">
        <v>13</v>
      </c>
      <c r="Y28"/>
    </row>
    <row r="29" spans="1:25" s="18" customFormat="1" ht="14.5" customHeight="1" x14ac:dyDescent="0.2">
      <c r="A29" s="66" t="s">
        <v>26</v>
      </c>
      <c r="B29" s="55">
        <v>1</v>
      </c>
      <c r="C29" s="54" t="s">
        <v>13</v>
      </c>
      <c r="D29" s="54" t="s">
        <v>13</v>
      </c>
      <c r="E29" s="54" t="s">
        <v>13</v>
      </c>
      <c r="F29" s="17">
        <f>SUM(F25:F27)</f>
        <v>1.3</v>
      </c>
      <c r="G29" s="55" t="s">
        <v>13</v>
      </c>
      <c r="H29" s="55" t="s">
        <v>13</v>
      </c>
      <c r="I29" s="55" t="s">
        <v>13</v>
      </c>
      <c r="J29" s="17">
        <f>SUM(J25:J27)</f>
        <v>35</v>
      </c>
      <c r="K29" s="55" t="s">
        <v>13</v>
      </c>
      <c r="L29" s="55" t="s">
        <v>13</v>
      </c>
      <c r="M29" s="55" t="s">
        <v>13</v>
      </c>
      <c r="N29" s="55" t="s">
        <v>13</v>
      </c>
      <c r="O29" s="55" t="s">
        <v>13</v>
      </c>
      <c r="P29" s="17">
        <f>SUM(P25:P27)</f>
        <v>15</v>
      </c>
      <c r="Q29" s="55" t="s">
        <v>13</v>
      </c>
      <c r="R29" s="54" t="s">
        <v>13</v>
      </c>
      <c r="S29" s="54" t="s">
        <v>13</v>
      </c>
      <c r="T29" s="17">
        <f>SUM(T25:T27)</f>
        <v>20</v>
      </c>
      <c r="U29" s="20" t="s">
        <v>13</v>
      </c>
      <c r="V29" s="55" t="s">
        <v>13</v>
      </c>
      <c r="W29" s="55" t="s">
        <v>13</v>
      </c>
      <c r="X29" s="67" t="s">
        <v>13</v>
      </c>
      <c r="Y29"/>
    </row>
    <row r="30" spans="1:25" s="18" customFormat="1" ht="14.5" customHeight="1" x14ac:dyDescent="0.2">
      <c r="A30" s="66" t="s">
        <v>78</v>
      </c>
      <c r="B30" s="55">
        <v>1</v>
      </c>
      <c r="C30" s="17">
        <f>SUMIF(H25:H27,"f",C25:C27)</f>
        <v>0</v>
      </c>
      <c r="D30" s="17">
        <f>SUMIF(H25:H27,"f",D25:D27)</f>
        <v>0</v>
      </c>
      <c r="E30" s="17">
        <f>SUMIF(H25:H27,"f",E25:E27)</f>
        <v>0</v>
      </c>
      <c r="F30" s="54" t="s">
        <v>13</v>
      </c>
      <c r="G30" s="55" t="s">
        <v>13</v>
      </c>
      <c r="H30" s="55" t="s">
        <v>13</v>
      </c>
      <c r="I30" s="17">
        <f>SUMIF(H25:H27,"f",I25:I27)</f>
        <v>0</v>
      </c>
      <c r="J30" s="55" t="s">
        <v>13</v>
      </c>
      <c r="K30" s="17">
        <f>SUMIF(H25:H27,"f",K25:K27)</f>
        <v>0</v>
      </c>
      <c r="L30" s="17">
        <f>SUMIF(H25:H27,"f",L25:L27)</f>
        <v>0</v>
      </c>
      <c r="M30" s="17">
        <f>SUMIF(H25:H27,"f",M25:M27)</f>
        <v>0</v>
      </c>
      <c r="N30" s="17">
        <f>SUMIF(H25:H27,"f",N25:N27)</f>
        <v>0</v>
      </c>
      <c r="O30" s="17">
        <f>SUMIF(H25:H27,"f",O25:O27)</f>
        <v>0</v>
      </c>
      <c r="P30" s="55" t="s">
        <v>13</v>
      </c>
      <c r="Q30" s="17">
        <f>SUMIF(H25:H27,"f",Q25:Q27)</f>
        <v>0</v>
      </c>
      <c r="R30" s="17">
        <f>SUMIF(H25:H27,"f",R25:R27)</f>
        <v>0</v>
      </c>
      <c r="S30" s="17">
        <f>SUMIF(H25:H27,"f",S25:S27)</f>
        <v>0</v>
      </c>
      <c r="T30" s="54" t="s">
        <v>13</v>
      </c>
      <c r="U30" s="55" t="s">
        <v>13</v>
      </c>
      <c r="V30" s="55" t="s">
        <v>13</v>
      </c>
      <c r="W30" s="55" t="s">
        <v>13</v>
      </c>
      <c r="X30" s="67" t="s">
        <v>13</v>
      </c>
      <c r="Y30"/>
    </row>
    <row r="31" spans="1:25" ht="14.5" customHeight="1" x14ac:dyDescent="0.2">
      <c r="A31" s="136" t="s">
        <v>30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8"/>
    </row>
    <row r="32" spans="1:25" ht="14.5" customHeight="1" x14ac:dyDescent="0.2">
      <c r="A32" s="58" t="s">
        <v>116</v>
      </c>
      <c r="B32" s="74">
        <v>1</v>
      </c>
      <c r="C32" s="75">
        <v>3</v>
      </c>
      <c r="D32" s="54">
        <f t="shared" ref="D32:D38" si="0">IF(C32&gt;0,K32/(I32/C32),0)</f>
        <v>1.7037037037037037</v>
      </c>
      <c r="E32" s="54">
        <f t="shared" ref="E32:E38" si="1">IF(C32&gt;0,R32/(I32/C32),0)</f>
        <v>1.2962962962962963</v>
      </c>
      <c r="F32" s="54">
        <f t="shared" ref="F32:F38" si="2">IF(U32&gt;0,FLOOR((P32+T32)/U32,0.1),0)</f>
        <v>1.6</v>
      </c>
      <c r="G32" s="76" t="s">
        <v>20</v>
      </c>
      <c r="H32" s="76" t="s">
        <v>18</v>
      </c>
      <c r="I32" s="20">
        <f t="shared" ref="I32:I38" si="3">K32+R32</f>
        <v>81</v>
      </c>
      <c r="J32" s="20">
        <f t="shared" ref="J32:J38" si="4">P32+T32</f>
        <v>44</v>
      </c>
      <c r="K32" s="20">
        <f t="shared" ref="K32:K38" si="5">L32+Q32</f>
        <v>46</v>
      </c>
      <c r="L32" s="20">
        <f t="shared" ref="L32:L38" si="6">M32+N32</f>
        <v>45</v>
      </c>
      <c r="M32" s="74">
        <v>15</v>
      </c>
      <c r="N32" s="55">
        <f t="shared" ref="N32:N38" si="7">O32+P32</f>
        <v>30</v>
      </c>
      <c r="O32" s="74"/>
      <c r="P32" s="74">
        <v>30</v>
      </c>
      <c r="Q32" s="74">
        <v>1</v>
      </c>
      <c r="R32" s="89">
        <f t="shared" ref="R32:R36" si="8">(C32*U32)-K32</f>
        <v>35</v>
      </c>
      <c r="S32" s="75">
        <v>21</v>
      </c>
      <c r="T32" s="91">
        <f t="shared" ref="T32:T36" si="9">R32-S32</f>
        <v>14</v>
      </c>
      <c r="U32" s="85">
        <v>27</v>
      </c>
      <c r="V32" s="77">
        <v>40</v>
      </c>
      <c r="W32" s="77">
        <v>60</v>
      </c>
      <c r="X32" s="78"/>
    </row>
    <row r="33" spans="1:28" ht="17.5" customHeight="1" x14ac:dyDescent="0.2">
      <c r="A33" s="58" t="s">
        <v>117</v>
      </c>
      <c r="B33" s="74">
        <v>1</v>
      </c>
      <c r="C33" s="75">
        <v>3</v>
      </c>
      <c r="D33" s="54">
        <f t="shared" si="0"/>
        <v>1.7142857142857142</v>
      </c>
      <c r="E33" s="54">
        <f t="shared" si="1"/>
        <v>1.2857142857142858</v>
      </c>
      <c r="F33" s="54">
        <f t="shared" si="2"/>
        <v>1.8</v>
      </c>
      <c r="G33" s="76" t="s">
        <v>16</v>
      </c>
      <c r="H33" s="76" t="s">
        <v>18</v>
      </c>
      <c r="I33" s="20">
        <f t="shared" si="3"/>
        <v>84</v>
      </c>
      <c r="J33" s="20">
        <f t="shared" si="4"/>
        <v>51</v>
      </c>
      <c r="K33" s="20">
        <f t="shared" si="5"/>
        <v>48</v>
      </c>
      <c r="L33" s="20">
        <f t="shared" si="6"/>
        <v>45</v>
      </c>
      <c r="M33" s="74">
        <v>15</v>
      </c>
      <c r="N33" s="55">
        <f t="shared" si="7"/>
        <v>30</v>
      </c>
      <c r="O33" s="74"/>
      <c r="P33" s="74">
        <v>30</v>
      </c>
      <c r="Q33" s="74">
        <v>3</v>
      </c>
      <c r="R33" s="89">
        <f t="shared" si="8"/>
        <v>36</v>
      </c>
      <c r="S33" s="75">
        <v>15</v>
      </c>
      <c r="T33" s="91">
        <f t="shared" si="9"/>
        <v>21</v>
      </c>
      <c r="U33" s="85">
        <v>28</v>
      </c>
      <c r="V33" s="77">
        <v>50</v>
      </c>
      <c r="W33" s="77">
        <v>50</v>
      </c>
      <c r="X33" s="78"/>
    </row>
    <row r="34" spans="1:28" ht="17.5" customHeight="1" x14ac:dyDescent="0.2">
      <c r="A34" s="58" t="s">
        <v>118</v>
      </c>
      <c r="B34" s="74">
        <v>1</v>
      </c>
      <c r="C34" s="75">
        <v>4</v>
      </c>
      <c r="D34" s="54">
        <f t="shared" si="0"/>
        <v>1.8461538461538463</v>
      </c>
      <c r="E34" s="54">
        <f t="shared" si="1"/>
        <v>2.1538461538461537</v>
      </c>
      <c r="F34" s="54">
        <f t="shared" si="2"/>
        <v>2.3000000000000003</v>
      </c>
      <c r="G34" s="76" t="s">
        <v>16</v>
      </c>
      <c r="H34" s="76" t="s">
        <v>18</v>
      </c>
      <c r="I34" s="20">
        <f t="shared" si="3"/>
        <v>104</v>
      </c>
      <c r="J34" s="20">
        <f t="shared" si="4"/>
        <v>61</v>
      </c>
      <c r="K34" s="20">
        <f t="shared" si="5"/>
        <v>48</v>
      </c>
      <c r="L34" s="20">
        <f t="shared" si="6"/>
        <v>45</v>
      </c>
      <c r="M34" s="74">
        <v>15</v>
      </c>
      <c r="N34" s="55">
        <f t="shared" si="7"/>
        <v>30</v>
      </c>
      <c r="O34" s="74"/>
      <c r="P34" s="74">
        <v>30</v>
      </c>
      <c r="Q34" s="74">
        <v>3</v>
      </c>
      <c r="R34" s="89">
        <f t="shared" si="8"/>
        <v>56</v>
      </c>
      <c r="S34" s="75">
        <v>25</v>
      </c>
      <c r="T34" s="91">
        <f t="shared" si="9"/>
        <v>31</v>
      </c>
      <c r="U34" s="85">
        <v>26</v>
      </c>
      <c r="V34" s="77">
        <v>60</v>
      </c>
      <c r="W34" s="77">
        <v>40</v>
      </c>
      <c r="X34" s="78"/>
    </row>
    <row r="35" spans="1:28" ht="14.5" customHeight="1" x14ac:dyDescent="0.2">
      <c r="A35" s="58" t="s">
        <v>119</v>
      </c>
      <c r="B35" s="74">
        <v>1</v>
      </c>
      <c r="C35" s="75">
        <v>4</v>
      </c>
      <c r="D35" s="54">
        <f t="shared" si="0"/>
        <v>1.84</v>
      </c>
      <c r="E35" s="54">
        <f t="shared" si="1"/>
        <v>2.16</v>
      </c>
      <c r="F35" s="54">
        <f t="shared" si="2"/>
        <v>2.3000000000000003</v>
      </c>
      <c r="G35" s="76" t="s">
        <v>20</v>
      </c>
      <c r="H35" s="76" t="s">
        <v>18</v>
      </c>
      <c r="I35" s="20">
        <f t="shared" si="3"/>
        <v>100</v>
      </c>
      <c r="J35" s="20">
        <f t="shared" si="4"/>
        <v>59</v>
      </c>
      <c r="K35" s="20">
        <f t="shared" si="5"/>
        <v>46</v>
      </c>
      <c r="L35" s="20">
        <f t="shared" si="6"/>
        <v>45</v>
      </c>
      <c r="M35" s="74">
        <v>15</v>
      </c>
      <c r="N35" s="55">
        <f t="shared" si="7"/>
        <v>30</v>
      </c>
      <c r="O35" s="74"/>
      <c r="P35" s="74">
        <v>30</v>
      </c>
      <c r="Q35" s="74">
        <v>1</v>
      </c>
      <c r="R35" s="89">
        <f t="shared" si="8"/>
        <v>54</v>
      </c>
      <c r="S35" s="75">
        <v>25</v>
      </c>
      <c r="T35" s="91">
        <f t="shared" si="9"/>
        <v>29</v>
      </c>
      <c r="U35" s="85">
        <v>25</v>
      </c>
      <c r="V35" s="77">
        <v>60</v>
      </c>
      <c r="W35" s="77">
        <v>40</v>
      </c>
      <c r="X35" s="78"/>
    </row>
    <row r="36" spans="1:28" ht="17.5" customHeight="1" x14ac:dyDescent="0.2">
      <c r="A36" s="58" t="s">
        <v>120</v>
      </c>
      <c r="B36" s="74">
        <v>1</v>
      </c>
      <c r="C36" s="75">
        <v>2</v>
      </c>
      <c r="D36" s="54">
        <f t="shared" si="0"/>
        <v>1.1071428571428572</v>
      </c>
      <c r="E36" s="54">
        <f t="shared" si="1"/>
        <v>0.8928571428571429</v>
      </c>
      <c r="F36" s="54">
        <f t="shared" si="2"/>
        <v>0.30000000000000004</v>
      </c>
      <c r="G36" s="76" t="s">
        <v>20</v>
      </c>
      <c r="H36" s="76" t="s">
        <v>18</v>
      </c>
      <c r="I36" s="20">
        <f t="shared" si="3"/>
        <v>56</v>
      </c>
      <c r="J36" s="20">
        <f t="shared" si="4"/>
        <v>10</v>
      </c>
      <c r="K36" s="20">
        <f t="shared" si="5"/>
        <v>31</v>
      </c>
      <c r="L36" s="20">
        <f t="shared" si="6"/>
        <v>30</v>
      </c>
      <c r="M36" s="74">
        <v>15</v>
      </c>
      <c r="N36" s="55">
        <f t="shared" si="7"/>
        <v>15</v>
      </c>
      <c r="O36" s="74">
        <v>15</v>
      </c>
      <c r="P36" s="74"/>
      <c r="Q36" s="74">
        <v>1</v>
      </c>
      <c r="R36" s="89">
        <f t="shared" si="8"/>
        <v>25</v>
      </c>
      <c r="S36" s="75">
        <v>15</v>
      </c>
      <c r="T36" s="91">
        <f t="shared" si="9"/>
        <v>10</v>
      </c>
      <c r="U36" s="85">
        <v>28</v>
      </c>
      <c r="V36" s="77">
        <v>30</v>
      </c>
      <c r="W36" s="77">
        <v>70</v>
      </c>
      <c r="X36" s="78"/>
    </row>
    <row r="37" spans="1:28" ht="14.5" customHeight="1" x14ac:dyDescent="0.2">
      <c r="A37" s="58"/>
      <c r="B37" s="74">
        <v>1</v>
      </c>
      <c r="C37" s="75"/>
      <c r="D37" s="54">
        <f t="shared" si="0"/>
        <v>0</v>
      </c>
      <c r="E37" s="54">
        <f t="shared" si="1"/>
        <v>0</v>
      </c>
      <c r="F37" s="54">
        <f t="shared" si="2"/>
        <v>0</v>
      </c>
      <c r="G37" s="76"/>
      <c r="H37" s="76"/>
      <c r="I37" s="20">
        <f t="shared" si="3"/>
        <v>0</v>
      </c>
      <c r="J37" s="20">
        <f t="shared" si="4"/>
        <v>0</v>
      </c>
      <c r="K37" s="20">
        <f t="shared" si="5"/>
        <v>0</v>
      </c>
      <c r="L37" s="20">
        <f t="shared" si="6"/>
        <v>0</v>
      </c>
      <c r="M37" s="74"/>
      <c r="N37" s="55">
        <f t="shared" si="7"/>
        <v>0</v>
      </c>
      <c r="O37" s="74"/>
      <c r="P37" s="74"/>
      <c r="Q37" s="74"/>
      <c r="R37" s="89">
        <f>(C37*U37)-K37</f>
        <v>0</v>
      </c>
      <c r="S37" s="60"/>
      <c r="T37" s="91">
        <f>R37-S37</f>
        <v>0</v>
      </c>
      <c r="U37" s="86"/>
      <c r="V37" s="77"/>
      <c r="W37" s="77"/>
      <c r="X37" s="78"/>
    </row>
    <row r="38" spans="1:28" ht="14.5" customHeight="1" x14ac:dyDescent="0.2">
      <c r="A38" s="58"/>
      <c r="B38" s="59">
        <v>1</v>
      </c>
      <c r="C38" s="60"/>
      <c r="D38" s="54">
        <f t="shared" si="0"/>
        <v>0</v>
      </c>
      <c r="E38" s="54">
        <f t="shared" si="1"/>
        <v>0</v>
      </c>
      <c r="F38" s="61">
        <f t="shared" si="2"/>
        <v>0</v>
      </c>
      <c r="G38" s="16"/>
      <c r="H38" s="16"/>
      <c r="I38" s="62">
        <f t="shared" si="3"/>
        <v>0</v>
      </c>
      <c r="J38" s="20">
        <f t="shared" si="4"/>
        <v>0</v>
      </c>
      <c r="K38" s="62">
        <f t="shared" si="5"/>
        <v>0</v>
      </c>
      <c r="L38" s="62">
        <f t="shared" si="6"/>
        <v>0</v>
      </c>
      <c r="M38" s="59"/>
      <c r="N38" s="63">
        <f t="shared" si="7"/>
        <v>0</v>
      </c>
      <c r="O38" s="59"/>
      <c r="P38" s="59"/>
      <c r="Q38" s="59"/>
      <c r="R38" s="89">
        <f>(C38*U38)-K38</f>
        <v>0</v>
      </c>
      <c r="S38" s="60"/>
      <c r="T38" s="91">
        <f>R38-S38</f>
        <v>0</v>
      </c>
      <c r="U38" s="86"/>
      <c r="V38" s="64"/>
      <c r="W38" s="64"/>
      <c r="X38" s="65"/>
    </row>
    <row r="39" spans="1:28" s="18" customFormat="1" ht="14.5" customHeight="1" x14ac:dyDescent="0.2">
      <c r="A39" s="66" t="s">
        <v>77</v>
      </c>
      <c r="B39" s="55">
        <v>1</v>
      </c>
      <c r="C39" s="17">
        <f>SUM(C32:C38)</f>
        <v>16</v>
      </c>
      <c r="D39" s="17">
        <f>SUM(D32:D38)</f>
        <v>8.2112861212861219</v>
      </c>
      <c r="E39" s="17">
        <f>SUM(E32:E38)</f>
        <v>7.788713878713879</v>
      </c>
      <c r="F39" s="54" t="s">
        <v>13</v>
      </c>
      <c r="G39" s="55" t="s">
        <v>13</v>
      </c>
      <c r="H39" s="55" t="s">
        <v>13</v>
      </c>
      <c r="I39" s="17">
        <f>SUM(I32:I38)</f>
        <v>425</v>
      </c>
      <c r="J39" s="54" t="s">
        <v>13</v>
      </c>
      <c r="K39" s="17">
        <f>SUM(K32:K38)</f>
        <v>219</v>
      </c>
      <c r="L39" s="17">
        <f>SUM(L32:L38)</f>
        <v>210</v>
      </c>
      <c r="M39" s="17">
        <f>SUM(M32:M38)</f>
        <v>75</v>
      </c>
      <c r="N39" s="17">
        <f>SUM(N32:N38)</f>
        <v>135</v>
      </c>
      <c r="O39" s="17">
        <f>SUM(O32:O38)</f>
        <v>15</v>
      </c>
      <c r="P39" s="54" t="s">
        <v>13</v>
      </c>
      <c r="Q39" s="17">
        <f>SUM(Q32:Q38)</f>
        <v>9</v>
      </c>
      <c r="R39" s="17">
        <f>SUM(R32:R38)</f>
        <v>206</v>
      </c>
      <c r="S39" s="17">
        <f>SUM(S32:S38)</f>
        <v>101</v>
      </c>
      <c r="T39" s="54" t="s">
        <v>13</v>
      </c>
      <c r="U39" s="55" t="s">
        <v>13</v>
      </c>
      <c r="V39" s="55" t="s">
        <v>13</v>
      </c>
      <c r="W39" s="55" t="s">
        <v>13</v>
      </c>
      <c r="X39" s="67" t="s">
        <v>13</v>
      </c>
      <c r="Y39"/>
      <c r="Z39"/>
      <c r="AA39"/>
      <c r="AB39"/>
    </row>
    <row r="40" spans="1:28" s="18" customFormat="1" ht="14.5" customHeight="1" x14ac:dyDescent="0.2">
      <c r="A40" s="66" t="s">
        <v>26</v>
      </c>
      <c r="B40" s="55">
        <v>1</v>
      </c>
      <c r="C40" s="54" t="s">
        <v>13</v>
      </c>
      <c r="D40" s="54" t="s">
        <v>13</v>
      </c>
      <c r="E40" s="54" t="s">
        <v>13</v>
      </c>
      <c r="F40" s="17">
        <f>SUM(F32:F38)</f>
        <v>8.3000000000000025</v>
      </c>
      <c r="G40" s="55" t="s">
        <v>13</v>
      </c>
      <c r="H40" s="55" t="s">
        <v>13</v>
      </c>
      <c r="I40" s="55" t="s">
        <v>13</v>
      </c>
      <c r="J40" s="17">
        <f>SUM(J32:J38)</f>
        <v>225</v>
      </c>
      <c r="K40" s="55" t="s">
        <v>13</v>
      </c>
      <c r="L40" s="55" t="s">
        <v>13</v>
      </c>
      <c r="M40" s="55" t="s">
        <v>13</v>
      </c>
      <c r="N40" s="55" t="s">
        <v>13</v>
      </c>
      <c r="O40" s="55" t="s">
        <v>13</v>
      </c>
      <c r="P40" s="17">
        <f>SUM(P32:P38)</f>
        <v>120</v>
      </c>
      <c r="Q40" s="55" t="s">
        <v>13</v>
      </c>
      <c r="R40" s="54" t="s">
        <v>13</v>
      </c>
      <c r="S40" s="54" t="s">
        <v>13</v>
      </c>
      <c r="T40" s="17">
        <f>SUM(T32:T38)</f>
        <v>105</v>
      </c>
      <c r="U40" s="20" t="s">
        <v>13</v>
      </c>
      <c r="V40" s="55" t="s">
        <v>13</v>
      </c>
      <c r="W40" s="55" t="s">
        <v>13</v>
      </c>
      <c r="X40" s="67" t="s">
        <v>13</v>
      </c>
      <c r="Y40"/>
      <c r="Z40"/>
      <c r="AA40"/>
      <c r="AB40"/>
    </row>
    <row r="41" spans="1:28" s="18" customFormat="1" ht="14.5" customHeight="1" x14ac:dyDescent="0.2">
      <c r="A41" s="66" t="s">
        <v>78</v>
      </c>
      <c r="B41" s="55">
        <v>1</v>
      </c>
      <c r="C41" s="17">
        <f>SUMIF(H32:H38,"f",C32:C38)</f>
        <v>0</v>
      </c>
      <c r="D41" s="17">
        <f>SUMIF(H32:H38,"f",D32:D38)</f>
        <v>0</v>
      </c>
      <c r="E41" s="17">
        <f>SUMIF(H32:H38,"f",E32:E38)</f>
        <v>0</v>
      </c>
      <c r="F41" s="54" t="s">
        <v>13</v>
      </c>
      <c r="G41" s="55" t="s">
        <v>13</v>
      </c>
      <c r="H41" s="55" t="s">
        <v>13</v>
      </c>
      <c r="I41" s="17">
        <f>SUMIF(H32:H38,"f",I32:I38)</f>
        <v>0</v>
      </c>
      <c r="J41" s="55" t="s">
        <v>13</v>
      </c>
      <c r="K41" s="17">
        <f>SUMIF(H32:H38,"f",K32:K38)</f>
        <v>0</v>
      </c>
      <c r="L41" s="17">
        <f>SUMIF(H32:H38,"f",L32:L38)</f>
        <v>0</v>
      </c>
      <c r="M41" s="17">
        <f>SUMIF(H32:H38,"f",M32:M38)</f>
        <v>0</v>
      </c>
      <c r="N41" s="17">
        <f>SUMIF(H32:H38,"f",N32:N38)</f>
        <v>0</v>
      </c>
      <c r="O41" s="17">
        <f>SUMIF(H32:H38,"f",O32:O38)</f>
        <v>0</v>
      </c>
      <c r="P41" s="55" t="s">
        <v>13</v>
      </c>
      <c r="Q41" s="17">
        <f>SUMIF(H32:H38,"f",Q32:Q38)</f>
        <v>0</v>
      </c>
      <c r="R41" s="17">
        <f>SUMIF(H32:H38,"f",R32:R38)</f>
        <v>0</v>
      </c>
      <c r="S41" s="17">
        <f>SUMIF(H32:H38,"f",S32:S38)</f>
        <v>0</v>
      </c>
      <c r="T41" s="54" t="s">
        <v>13</v>
      </c>
      <c r="U41" s="55" t="s">
        <v>13</v>
      </c>
      <c r="V41" s="55" t="s">
        <v>13</v>
      </c>
      <c r="W41" s="55" t="s">
        <v>13</v>
      </c>
      <c r="X41" s="67" t="s">
        <v>13</v>
      </c>
      <c r="Y41"/>
      <c r="Z41"/>
      <c r="AA41"/>
      <c r="AB41"/>
    </row>
    <row r="42" spans="1:28" ht="14.5" customHeight="1" x14ac:dyDescent="0.2">
      <c r="A42" s="136" t="s">
        <v>31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8"/>
    </row>
    <row r="43" spans="1:28" ht="31.5" customHeight="1" x14ac:dyDescent="0.2">
      <c r="A43" s="83" t="s">
        <v>153</v>
      </c>
      <c r="B43" s="74">
        <v>1</v>
      </c>
      <c r="C43" s="75">
        <v>4</v>
      </c>
      <c r="D43" s="54">
        <f t="shared" ref="D43:D49" si="10">IF(C43&gt;0,K43/(I43/C43),0)</f>
        <v>2.3846153846153846</v>
      </c>
      <c r="E43" s="54">
        <f t="shared" ref="E43:E49" si="11">IF(C43&gt;0,R43/(I43/C43),0)</f>
        <v>1.6153846153846154</v>
      </c>
      <c r="F43" s="54">
        <f t="shared" ref="F43:F49" si="12">IF(U43&gt;0,FLOOR((P43+T43)/U43,0.1),0)</f>
        <v>0</v>
      </c>
      <c r="G43" s="76" t="s">
        <v>20</v>
      </c>
      <c r="H43" s="76" t="s">
        <v>19</v>
      </c>
      <c r="I43" s="20">
        <f>K43+R43</f>
        <v>104</v>
      </c>
      <c r="J43" s="20">
        <f>P43+T43</f>
        <v>0</v>
      </c>
      <c r="K43" s="20">
        <f>L43+Q43</f>
        <v>62</v>
      </c>
      <c r="L43" s="20">
        <f>M43+N43</f>
        <v>60</v>
      </c>
      <c r="M43" s="74">
        <v>30</v>
      </c>
      <c r="N43" s="55">
        <f t="shared" ref="N43:N49" si="13">O43+P43</f>
        <v>30</v>
      </c>
      <c r="O43" s="74">
        <v>30</v>
      </c>
      <c r="P43" s="74"/>
      <c r="Q43" s="74">
        <v>2</v>
      </c>
      <c r="R43" s="89">
        <f t="shared" ref="R43:R49" si="14">(C43*U43)-K43</f>
        <v>42</v>
      </c>
      <c r="S43" s="75">
        <v>42</v>
      </c>
      <c r="T43" s="91">
        <f t="shared" ref="T43:T49" si="15">R43-S43</f>
        <v>0</v>
      </c>
      <c r="U43" s="85">
        <v>26</v>
      </c>
      <c r="V43" s="77">
        <v>70</v>
      </c>
      <c r="W43" s="77">
        <v>30</v>
      </c>
      <c r="X43" s="78"/>
    </row>
    <row r="44" spans="1:28" ht="14.5" customHeight="1" x14ac:dyDescent="0.2">
      <c r="A44" s="58"/>
      <c r="B44" s="59">
        <v>1</v>
      </c>
      <c r="C44" s="60"/>
      <c r="D44" s="54">
        <f t="shared" si="10"/>
        <v>0</v>
      </c>
      <c r="E44" s="54">
        <f t="shared" si="11"/>
        <v>0</v>
      </c>
      <c r="F44" s="61">
        <f t="shared" si="12"/>
        <v>0</v>
      </c>
      <c r="G44" s="16"/>
      <c r="H44" s="16"/>
      <c r="I44" s="62">
        <f t="shared" ref="I44:I49" si="16">K44+R44</f>
        <v>0</v>
      </c>
      <c r="J44" s="20">
        <f t="shared" ref="J44:J49" si="17">P44+T44</f>
        <v>0</v>
      </c>
      <c r="K44" s="62">
        <f t="shared" ref="K44:K49" si="18">L44+Q44</f>
        <v>0</v>
      </c>
      <c r="L44" s="62">
        <f t="shared" ref="L44:L49" si="19">M44+N44</f>
        <v>0</v>
      </c>
      <c r="M44" s="59"/>
      <c r="N44" s="63">
        <f t="shared" si="13"/>
        <v>0</v>
      </c>
      <c r="O44" s="59"/>
      <c r="P44" s="59"/>
      <c r="Q44" s="59"/>
      <c r="R44" s="89">
        <f t="shared" si="14"/>
        <v>0</v>
      </c>
      <c r="S44" s="60"/>
      <c r="T44" s="91">
        <f t="shared" si="15"/>
        <v>0</v>
      </c>
      <c r="U44" s="86"/>
      <c r="V44" s="64"/>
      <c r="W44" s="64"/>
      <c r="X44" s="65"/>
    </row>
    <row r="45" spans="1:28" ht="14.5" customHeight="1" x14ac:dyDescent="0.2">
      <c r="A45" s="58"/>
      <c r="B45" s="59">
        <v>1</v>
      </c>
      <c r="C45" s="60"/>
      <c r="D45" s="54">
        <f t="shared" si="10"/>
        <v>0</v>
      </c>
      <c r="E45" s="54">
        <f t="shared" si="11"/>
        <v>0</v>
      </c>
      <c r="F45" s="61">
        <f t="shared" si="12"/>
        <v>0</v>
      </c>
      <c r="G45" s="16"/>
      <c r="H45" s="16"/>
      <c r="I45" s="62">
        <f t="shared" si="16"/>
        <v>0</v>
      </c>
      <c r="J45" s="20">
        <f t="shared" si="17"/>
        <v>0</v>
      </c>
      <c r="K45" s="62">
        <f t="shared" si="18"/>
        <v>0</v>
      </c>
      <c r="L45" s="62">
        <f t="shared" si="19"/>
        <v>0</v>
      </c>
      <c r="M45" s="59"/>
      <c r="N45" s="63">
        <f t="shared" si="13"/>
        <v>0</v>
      </c>
      <c r="O45" s="59"/>
      <c r="P45" s="59"/>
      <c r="Q45" s="59"/>
      <c r="R45" s="89">
        <f t="shared" si="14"/>
        <v>0</v>
      </c>
      <c r="S45" s="60"/>
      <c r="T45" s="91">
        <f t="shared" si="15"/>
        <v>0</v>
      </c>
      <c r="U45" s="86"/>
      <c r="V45" s="64"/>
      <c r="W45" s="64"/>
      <c r="X45" s="65"/>
    </row>
    <row r="46" spans="1:28" ht="14.5" customHeight="1" x14ac:dyDescent="0.2">
      <c r="A46" s="58"/>
      <c r="B46" s="59">
        <v>1</v>
      </c>
      <c r="C46" s="60"/>
      <c r="D46" s="54">
        <f t="shared" si="10"/>
        <v>0</v>
      </c>
      <c r="E46" s="54">
        <f t="shared" si="11"/>
        <v>0</v>
      </c>
      <c r="F46" s="61">
        <f t="shared" si="12"/>
        <v>0</v>
      </c>
      <c r="G46" s="16"/>
      <c r="H46" s="16"/>
      <c r="I46" s="62">
        <f t="shared" si="16"/>
        <v>0</v>
      </c>
      <c r="J46" s="20">
        <f t="shared" si="17"/>
        <v>0</v>
      </c>
      <c r="K46" s="62">
        <f t="shared" si="18"/>
        <v>0</v>
      </c>
      <c r="L46" s="62">
        <f t="shared" si="19"/>
        <v>0</v>
      </c>
      <c r="M46" s="59"/>
      <c r="N46" s="63">
        <f t="shared" si="13"/>
        <v>0</v>
      </c>
      <c r="O46" s="59"/>
      <c r="P46" s="59"/>
      <c r="Q46" s="59"/>
      <c r="R46" s="89">
        <f t="shared" si="14"/>
        <v>0</v>
      </c>
      <c r="S46" s="60"/>
      <c r="T46" s="91">
        <f t="shared" si="15"/>
        <v>0</v>
      </c>
      <c r="U46" s="86"/>
      <c r="V46" s="64"/>
      <c r="W46" s="64"/>
      <c r="X46" s="65"/>
    </row>
    <row r="47" spans="1:28" ht="14.5" customHeight="1" x14ac:dyDescent="0.2">
      <c r="A47" s="58"/>
      <c r="B47" s="59">
        <v>1</v>
      </c>
      <c r="C47" s="60"/>
      <c r="D47" s="54">
        <f t="shared" si="10"/>
        <v>0</v>
      </c>
      <c r="E47" s="54">
        <f t="shared" si="11"/>
        <v>0</v>
      </c>
      <c r="F47" s="61">
        <f t="shared" si="12"/>
        <v>0</v>
      </c>
      <c r="G47" s="16"/>
      <c r="H47" s="16"/>
      <c r="I47" s="62">
        <f t="shared" si="16"/>
        <v>0</v>
      </c>
      <c r="J47" s="20">
        <f t="shared" si="17"/>
        <v>0</v>
      </c>
      <c r="K47" s="62">
        <f t="shared" si="18"/>
        <v>0</v>
      </c>
      <c r="L47" s="62">
        <f t="shared" si="19"/>
        <v>0</v>
      </c>
      <c r="M47" s="59"/>
      <c r="N47" s="63">
        <f t="shared" si="13"/>
        <v>0</v>
      </c>
      <c r="O47" s="59"/>
      <c r="P47" s="59"/>
      <c r="Q47" s="59"/>
      <c r="R47" s="89">
        <f t="shared" si="14"/>
        <v>0</v>
      </c>
      <c r="S47" s="60"/>
      <c r="T47" s="91">
        <f t="shared" si="15"/>
        <v>0</v>
      </c>
      <c r="U47" s="86"/>
      <c r="V47" s="64"/>
      <c r="W47" s="64"/>
      <c r="X47" s="65"/>
    </row>
    <row r="48" spans="1:28" ht="14.5" customHeight="1" x14ac:dyDescent="0.2">
      <c r="A48" s="58"/>
      <c r="B48" s="59">
        <v>1</v>
      </c>
      <c r="C48" s="60"/>
      <c r="D48" s="54">
        <f t="shared" si="10"/>
        <v>0</v>
      </c>
      <c r="E48" s="54">
        <f t="shared" si="11"/>
        <v>0</v>
      </c>
      <c r="F48" s="61">
        <f t="shared" si="12"/>
        <v>0</v>
      </c>
      <c r="G48" s="16"/>
      <c r="H48" s="16"/>
      <c r="I48" s="62">
        <f t="shared" si="16"/>
        <v>0</v>
      </c>
      <c r="J48" s="20">
        <f t="shared" si="17"/>
        <v>0</v>
      </c>
      <c r="K48" s="62">
        <f t="shared" si="18"/>
        <v>0</v>
      </c>
      <c r="L48" s="62">
        <f t="shared" si="19"/>
        <v>0</v>
      </c>
      <c r="M48" s="59"/>
      <c r="N48" s="63">
        <f t="shared" si="13"/>
        <v>0</v>
      </c>
      <c r="O48" s="59"/>
      <c r="P48" s="59"/>
      <c r="Q48" s="59"/>
      <c r="R48" s="89">
        <f t="shared" si="14"/>
        <v>0</v>
      </c>
      <c r="S48" s="60"/>
      <c r="T48" s="91">
        <f t="shared" si="15"/>
        <v>0</v>
      </c>
      <c r="U48" s="86"/>
      <c r="V48" s="64"/>
      <c r="W48" s="64"/>
      <c r="X48" s="65"/>
    </row>
    <row r="49" spans="1:28" ht="14.5" customHeight="1" x14ac:dyDescent="0.2">
      <c r="A49" s="58"/>
      <c r="B49" s="59">
        <v>1</v>
      </c>
      <c r="C49" s="60"/>
      <c r="D49" s="54">
        <f t="shared" si="10"/>
        <v>0</v>
      </c>
      <c r="E49" s="54">
        <f t="shared" si="11"/>
        <v>0</v>
      </c>
      <c r="F49" s="61">
        <f t="shared" si="12"/>
        <v>0</v>
      </c>
      <c r="G49" s="16"/>
      <c r="H49" s="16"/>
      <c r="I49" s="62">
        <f t="shared" si="16"/>
        <v>0</v>
      </c>
      <c r="J49" s="20">
        <f t="shared" si="17"/>
        <v>0</v>
      </c>
      <c r="K49" s="62">
        <f t="shared" si="18"/>
        <v>0</v>
      </c>
      <c r="L49" s="62">
        <f t="shared" si="19"/>
        <v>0</v>
      </c>
      <c r="M49" s="59"/>
      <c r="N49" s="63">
        <f t="shared" si="13"/>
        <v>0</v>
      </c>
      <c r="O49" s="59"/>
      <c r="P49" s="59"/>
      <c r="Q49" s="59"/>
      <c r="R49" s="89">
        <f t="shared" si="14"/>
        <v>0</v>
      </c>
      <c r="S49" s="60"/>
      <c r="T49" s="91">
        <f t="shared" si="15"/>
        <v>0</v>
      </c>
      <c r="U49" s="86"/>
      <c r="V49" s="64"/>
      <c r="W49" s="64"/>
      <c r="X49" s="65"/>
    </row>
    <row r="50" spans="1:28" s="18" customFormat="1" ht="14.5" customHeight="1" x14ac:dyDescent="0.2">
      <c r="A50" s="66" t="s">
        <v>77</v>
      </c>
      <c r="B50" s="55">
        <v>1</v>
      </c>
      <c r="C50" s="17">
        <f>SUM(C43:C49)</f>
        <v>4</v>
      </c>
      <c r="D50" s="17">
        <f>SUM(D43:D49)</f>
        <v>2.3846153846153846</v>
      </c>
      <c r="E50" s="17">
        <f>SUM(E43:E49)</f>
        <v>1.6153846153846154</v>
      </c>
      <c r="F50" s="54" t="s">
        <v>13</v>
      </c>
      <c r="G50" s="55" t="s">
        <v>13</v>
      </c>
      <c r="H50" s="55" t="s">
        <v>13</v>
      </c>
      <c r="I50" s="17">
        <f>SUM(I43:I49)</f>
        <v>104</v>
      </c>
      <c r="J50" s="54" t="s">
        <v>13</v>
      </c>
      <c r="K50" s="17">
        <f>SUM(K43:K49)</f>
        <v>62</v>
      </c>
      <c r="L50" s="17">
        <f>SUM(L43:L49)</f>
        <v>60</v>
      </c>
      <c r="M50" s="17">
        <f>SUM(M43:M49)</f>
        <v>30</v>
      </c>
      <c r="N50" s="17">
        <f>SUM(N43:N49)</f>
        <v>30</v>
      </c>
      <c r="O50" s="17">
        <f>SUM(O43:O49)</f>
        <v>30</v>
      </c>
      <c r="P50" s="54" t="s">
        <v>13</v>
      </c>
      <c r="Q50" s="17">
        <f>SUM(Q43:Q49)</f>
        <v>2</v>
      </c>
      <c r="R50" s="17">
        <f>SUM(R43:R49)</f>
        <v>42</v>
      </c>
      <c r="S50" s="17">
        <f>SUM(S43:S49)</f>
        <v>42</v>
      </c>
      <c r="T50" s="54" t="s">
        <v>13</v>
      </c>
      <c r="U50" s="55" t="s">
        <v>13</v>
      </c>
      <c r="V50" s="55" t="s">
        <v>13</v>
      </c>
      <c r="W50" s="55" t="s">
        <v>13</v>
      </c>
      <c r="X50" s="67" t="s">
        <v>13</v>
      </c>
      <c r="Y50"/>
      <c r="Z50"/>
      <c r="AA50"/>
      <c r="AB50"/>
    </row>
    <row r="51" spans="1:28" s="18" customFormat="1" ht="14.5" customHeight="1" x14ac:dyDescent="0.2">
      <c r="A51" s="66" t="s">
        <v>26</v>
      </c>
      <c r="B51" s="55">
        <v>1</v>
      </c>
      <c r="C51" s="54" t="s">
        <v>13</v>
      </c>
      <c r="D51" s="54" t="s">
        <v>13</v>
      </c>
      <c r="E51" s="54" t="s">
        <v>13</v>
      </c>
      <c r="F51" s="17">
        <f>SUM(F43:F49)</f>
        <v>0</v>
      </c>
      <c r="G51" s="55" t="s">
        <v>13</v>
      </c>
      <c r="H51" s="55" t="s">
        <v>13</v>
      </c>
      <c r="I51" s="55" t="s">
        <v>13</v>
      </c>
      <c r="J51" s="17">
        <f>SUM(J43:J49)</f>
        <v>0</v>
      </c>
      <c r="K51" s="55" t="s">
        <v>13</v>
      </c>
      <c r="L51" s="55" t="s">
        <v>13</v>
      </c>
      <c r="M51" s="55" t="s">
        <v>13</v>
      </c>
      <c r="N51" s="55" t="s">
        <v>13</v>
      </c>
      <c r="O51" s="55" t="s">
        <v>13</v>
      </c>
      <c r="P51" s="17">
        <f>SUM(P43:P49)</f>
        <v>0</v>
      </c>
      <c r="Q51" s="55" t="s">
        <v>13</v>
      </c>
      <c r="R51" s="54" t="s">
        <v>13</v>
      </c>
      <c r="S51" s="54" t="s">
        <v>13</v>
      </c>
      <c r="T51" s="17">
        <f>SUM(T43:T49)</f>
        <v>0</v>
      </c>
      <c r="U51" s="20" t="s">
        <v>13</v>
      </c>
      <c r="V51" s="55" t="s">
        <v>13</v>
      </c>
      <c r="W51" s="55" t="s">
        <v>13</v>
      </c>
      <c r="X51" s="67" t="s">
        <v>13</v>
      </c>
      <c r="Y51"/>
      <c r="Z51"/>
      <c r="AA51"/>
      <c r="AB51"/>
    </row>
    <row r="52" spans="1:28" s="18" customFormat="1" ht="14.5" customHeight="1" x14ac:dyDescent="0.2">
      <c r="A52" s="66" t="s">
        <v>78</v>
      </c>
      <c r="B52" s="55">
        <v>1</v>
      </c>
      <c r="C52" s="17">
        <f>SUMIF(H43:H49,"f",C43:C49)</f>
        <v>4</v>
      </c>
      <c r="D52" s="17">
        <f>SUMIF(H43:H49,"f",D43:D49)</f>
        <v>2.3846153846153846</v>
      </c>
      <c r="E52" s="17">
        <f>SUMIF(H43:H49,"f",E43:E49)</f>
        <v>1.6153846153846154</v>
      </c>
      <c r="F52" s="54" t="s">
        <v>13</v>
      </c>
      <c r="G52" s="55" t="s">
        <v>13</v>
      </c>
      <c r="H52" s="55" t="s">
        <v>13</v>
      </c>
      <c r="I52" s="17">
        <f>SUMIF(H43:H49,"f",I43:I49)</f>
        <v>104</v>
      </c>
      <c r="J52" s="55" t="s">
        <v>13</v>
      </c>
      <c r="K52" s="17">
        <f>SUMIF(H43:H49,"f",K43:K49)</f>
        <v>62</v>
      </c>
      <c r="L52" s="17">
        <f>SUMIF(H43:H49,"f",L43:L49)</f>
        <v>60</v>
      </c>
      <c r="M52" s="17">
        <f>SUMIF(H43:H49,"f",M43:M49)</f>
        <v>30</v>
      </c>
      <c r="N52" s="17">
        <f>SUMIF(H43:H49,"f",N43:N49)</f>
        <v>30</v>
      </c>
      <c r="O52" s="17">
        <f>SUMIF(H43:H49,"f",O43:O49)</f>
        <v>30</v>
      </c>
      <c r="P52" s="55" t="s">
        <v>13</v>
      </c>
      <c r="Q52" s="17">
        <f>SUMIF(H43:H49,"f",Q43:Q49)</f>
        <v>2</v>
      </c>
      <c r="R52" s="17">
        <f>SUMIF(H43:H49,"f",R43:R49)</f>
        <v>42</v>
      </c>
      <c r="S52" s="17">
        <f>SUMIF(H43:H49,"f",S43:S49)</f>
        <v>42</v>
      </c>
      <c r="T52" s="54" t="s">
        <v>13</v>
      </c>
      <c r="U52" s="55" t="s">
        <v>13</v>
      </c>
      <c r="V52" s="55" t="s">
        <v>13</v>
      </c>
      <c r="W52" s="55" t="s">
        <v>13</v>
      </c>
      <c r="X52" s="67" t="s">
        <v>13</v>
      </c>
      <c r="Y52"/>
      <c r="Z52"/>
      <c r="AA52"/>
      <c r="AB52"/>
    </row>
    <row r="53" spans="1:28" ht="14.5" customHeight="1" x14ac:dyDescent="0.2">
      <c r="A53" s="136" t="s">
        <v>34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8"/>
    </row>
    <row r="54" spans="1:28" ht="17.5" customHeight="1" x14ac:dyDescent="0.2">
      <c r="A54" s="83" t="s">
        <v>149</v>
      </c>
      <c r="B54" s="74">
        <v>1</v>
      </c>
      <c r="C54" s="75">
        <v>3</v>
      </c>
      <c r="D54" s="54">
        <f>IF(C54&gt;0,K54/(I54/C54),0)</f>
        <v>1.8</v>
      </c>
      <c r="E54" s="54">
        <f>IF(C54&gt;0,R54/(I54/C54),0)</f>
        <v>1.2</v>
      </c>
      <c r="F54" s="54">
        <f>IF(U54&gt;0,FLOOR((P54+T54)/U54,0.1),0)</f>
        <v>0.60000000000000009</v>
      </c>
      <c r="G54" s="76" t="s">
        <v>20</v>
      </c>
      <c r="H54" s="76" t="s">
        <v>19</v>
      </c>
      <c r="I54" s="20">
        <f>K54+R54</f>
        <v>75</v>
      </c>
      <c r="J54" s="20">
        <f>P54+T54</f>
        <v>15</v>
      </c>
      <c r="K54" s="20">
        <f>L54+Q54</f>
        <v>45</v>
      </c>
      <c r="L54" s="20">
        <f>M54+N54</f>
        <v>45</v>
      </c>
      <c r="M54" s="74"/>
      <c r="N54" s="55">
        <f>O54+P54</f>
        <v>45</v>
      </c>
      <c r="O54" s="74">
        <v>45</v>
      </c>
      <c r="P54" s="74"/>
      <c r="Q54" s="74"/>
      <c r="R54" s="89">
        <f>(C54*U54)-K54</f>
        <v>30</v>
      </c>
      <c r="S54" s="75">
        <v>15</v>
      </c>
      <c r="T54" s="91">
        <f>R54-S54</f>
        <v>15</v>
      </c>
      <c r="U54" s="85">
        <v>25</v>
      </c>
      <c r="V54" s="77">
        <v>30</v>
      </c>
      <c r="W54" s="77">
        <v>70</v>
      </c>
      <c r="X54" s="78"/>
    </row>
    <row r="55" spans="1:28" ht="14.5" customHeight="1" x14ac:dyDescent="0.2">
      <c r="A55" s="58"/>
      <c r="B55" s="59">
        <v>1</v>
      </c>
      <c r="C55" s="60"/>
      <c r="D55" s="54">
        <f>IF(C55&gt;0,K55/(I55/C55),0)</f>
        <v>0</v>
      </c>
      <c r="E55" s="54">
        <f>IF(C55&gt;0,R55/(I55/C55),0)</f>
        <v>0</v>
      </c>
      <c r="F55" s="61">
        <f>IF(U55&gt;0,FLOOR((P55+T55)/U55,0.1),0)</f>
        <v>0</v>
      </c>
      <c r="G55" s="16"/>
      <c r="H55" s="16"/>
      <c r="I55" s="62">
        <f>K55+R55</f>
        <v>0</v>
      </c>
      <c r="J55" s="20">
        <f>P55+T55</f>
        <v>0</v>
      </c>
      <c r="K55" s="62">
        <f>L55+Q55</f>
        <v>0</v>
      </c>
      <c r="L55" s="62">
        <f>M55+N55</f>
        <v>0</v>
      </c>
      <c r="M55" s="59"/>
      <c r="N55" s="63">
        <f>O55+P55</f>
        <v>0</v>
      </c>
      <c r="O55" s="59"/>
      <c r="P55" s="59"/>
      <c r="Q55" s="59"/>
      <c r="R55" s="89">
        <f>(C55*U55)-K55</f>
        <v>0</v>
      </c>
      <c r="S55" s="60"/>
      <c r="T55" s="91">
        <f>R55-S55</f>
        <v>0</v>
      </c>
      <c r="U55" s="86"/>
      <c r="V55" s="64"/>
      <c r="W55" s="64"/>
      <c r="X55" s="65"/>
    </row>
    <row r="56" spans="1:28" s="18" customFormat="1" ht="14.5" customHeight="1" x14ac:dyDescent="0.2">
      <c r="A56" s="66" t="s">
        <v>77</v>
      </c>
      <c r="B56" s="55">
        <v>1</v>
      </c>
      <c r="C56" s="17">
        <f>SUM(C54:C55)</f>
        <v>3</v>
      </c>
      <c r="D56" s="17">
        <f>SUM(D54:D55)</f>
        <v>1.8</v>
      </c>
      <c r="E56" s="17">
        <f>SUM(E54:E55)</f>
        <v>1.2</v>
      </c>
      <c r="F56" s="54" t="s">
        <v>13</v>
      </c>
      <c r="G56" s="55" t="s">
        <v>13</v>
      </c>
      <c r="H56" s="55" t="s">
        <v>13</v>
      </c>
      <c r="I56" s="17">
        <f>SUM(I54:I55)</f>
        <v>75</v>
      </c>
      <c r="J56" s="54" t="s">
        <v>13</v>
      </c>
      <c r="K56" s="17">
        <f>SUM(K54:K55)</f>
        <v>45</v>
      </c>
      <c r="L56" s="17">
        <f>SUM(L54:L55)</f>
        <v>45</v>
      </c>
      <c r="M56" s="17">
        <f>SUM(M54:M55)</f>
        <v>0</v>
      </c>
      <c r="N56" s="17">
        <f>SUM(N54:N55)</f>
        <v>45</v>
      </c>
      <c r="O56" s="17">
        <f>SUM(O54:O55)</f>
        <v>45</v>
      </c>
      <c r="P56" s="54" t="s">
        <v>13</v>
      </c>
      <c r="Q56" s="17">
        <f>SUM(Q54:Q55)</f>
        <v>0</v>
      </c>
      <c r="R56" s="17">
        <f>SUM(R54:R55)</f>
        <v>30</v>
      </c>
      <c r="S56" s="17">
        <f>SUM(S54:S55)</f>
        <v>15</v>
      </c>
      <c r="T56" s="54" t="s">
        <v>13</v>
      </c>
      <c r="U56" s="55" t="s">
        <v>13</v>
      </c>
      <c r="V56" s="55" t="s">
        <v>13</v>
      </c>
      <c r="W56" s="55" t="s">
        <v>13</v>
      </c>
      <c r="X56" s="67" t="s">
        <v>13</v>
      </c>
      <c r="Y56"/>
      <c r="Z56"/>
      <c r="AA56"/>
      <c r="AB56"/>
    </row>
    <row r="57" spans="1:28" s="18" customFormat="1" ht="14.5" customHeight="1" x14ac:dyDescent="0.2">
      <c r="A57" s="66" t="s">
        <v>26</v>
      </c>
      <c r="B57" s="55">
        <v>1</v>
      </c>
      <c r="C57" s="54" t="s">
        <v>13</v>
      </c>
      <c r="D57" s="54" t="s">
        <v>13</v>
      </c>
      <c r="E57" s="54" t="s">
        <v>13</v>
      </c>
      <c r="F57" s="17">
        <f>SUM(F54:F55)</f>
        <v>0.60000000000000009</v>
      </c>
      <c r="G57" s="55" t="s">
        <v>13</v>
      </c>
      <c r="H57" s="55" t="s">
        <v>13</v>
      </c>
      <c r="I57" s="55" t="s">
        <v>13</v>
      </c>
      <c r="J57" s="17">
        <f>SUM(J54:J55)</f>
        <v>15</v>
      </c>
      <c r="K57" s="55" t="s">
        <v>13</v>
      </c>
      <c r="L57" s="55" t="s">
        <v>13</v>
      </c>
      <c r="M57" s="55" t="s">
        <v>13</v>
      </c>
      <c r="N57" s="55" t="s">
        <v>13</v>
      </c>
      <c r="O57" s="55" t="s">
        <v>13</v>
      </c>
      <c r="P57" s="17">
        <f>SUM(P54:P55)</f>
        <v>0</v>
      </c>
      <c r="Q57" s="55" t="s">
        <v>13</v>
      </c>
      <c r="R57" s="54" t="s">
        <v>13</v>
      </c>
      <c r="S57" s="54" t="s">
        <v>13</v>
      </c>
      <c r="T57" s="17">
        <f>SUM(T54:T55)</f>
        <v>15</v>
      </c>
      <c r="U57" s="20" t="s">
        <v>13</v>
      </c>
      <c r="V57" s="55" t="s">
        <v>13</v>
      </c>
      <c r="W57" s="55" t="s">
        <v>13</v>
      </c>
      <c r="X57" s="67" t="s">
        <v>13</v>
      </c>
      <c r="Y57"/>
      <c r="Z57"/>
      <c r="AA57"/>
      <c r="AB57"/>
    </row>
    <row r="58" spans="1:28" s="18" customFormat="1" ht="14.5" customHeight="1" x14ac:dyDescent="0.2">
      <c r="A58" s="66" t="s">
        <v>78</v>
      </c>
      <c r="B58" s="55">
        <v>1</v>
      </c>
      <c r="C58" s="17">
        <f>SUMIF(H54:H55,"f",C54:C55)</f>
        <v>3</v>
      </c>
      <c r="D58" s="17">
        <f>SUMIF(H54:H55,"f",D54:D55)</f>
        <v>1.8</v>
      </c>
      <c r="E58" s="17">
        <f>SUMIF(H54:H55,"f",E54:E55)</f>
        <v>1.2</v>
      </c>
      <c r="F58" s="54" t="s">
        <v>13</v>
      </c>
      <c r="G58" s="55" t="s">
        <v>13</v>
      </c>
      <c r="H58" s="55" t="s">
        <v>13</v>
      </c>
      <c r="I58" s="17">
        <f>SUMIF(H54:H55,"f",I54:I55)</f>
        <v>75</v>
      </c>
      <c r="J58" s="55" t="s">
        <v>13</v>
      </c>
      <c r="K58" s="17">
        <f>SUMIF(H54:H55,"f",K54:K55)</f>
        <v>45</v>
      </c>
      <c r="L58" s="17">
        <f>SUMIF(H54:H55,"f",L54:L55)</f>
        <v>45</v>
      </c>
      <c r="M58" s="17">
        <f>SUMIF(H54:H55,"f",M54:M55)</f>
        <v>0</v>
      </c>
      <c r="N58" s="17">
        <f>SUMIF(H54:H55,"f",N54:N55)</f>
        <v>45</v>
      </c>
      <c r="O58" s="17">
        <f>SUMIF(H54:H55,"f",O54:O55)</f>
        <v>45</v>
      </c>
      <c r="P58" s="55" t="s">
        <v>13</v>
      </c>
      <c r="Q58" s="17">
        <f>SUMIF(H54:H55,"f",Q54:Q55)</f>
        <v>0</v>
      </c>
      <c r="R58" s="17">
        <f>SUMIF(H54:H55,"f",R54:R55)</f>
        <v>30</v>
      </c>
      <c r="S58" s="17">
        <f>SUMIF(H54:H55,"f",S54:S55)</f>
        <v>15</v>
      </c>
      <c r="T58" s="54" t="s">
        <v>13</v>
      </c>
      <c r="U58" s="55" t="s">
        <v>13</v>
      </c>
      <c r="V58" s="55" t="s">
        <v>13</v>
      </c>
      <c r="W58" s="55" t="s">
        <v>13</v>
      </c>
      <c r="X58" s="67" t="s">
        <v>13</v>
      </c>
      <c r="Y58"/>
      <c r="Z58"/>
      <c r="AA58"/>
      <c r="AB58"/>
    </row>
    <row r="59" spans="1:28" ht="14.5" customHeight="1" x14ac:dyDescent="0.2">
      <c r="A59" s="136" t="s">
        <v>32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8"/>
    </row>
    <row r="60" spans="1:28" ht="14.5" customHeight="1" x14ac:dyDescent="0.2">
      <c r="A60" s="58" t="s">
        <v>113</v>
      </c>
      <c r="B60" s="59">
        <v>1</v>
      </c>
      <c r="C60" s="60">
        <v>0.5</v>
      </c>
      <c r="D60" s="54">
        <f>IF(C60&gt;0,K60/(I60/C60),0)</f>
        <v>0.16</v>
      </c>
      <c r="E60" s="54">
        <f>IF(C60&gt;0,R60/(I60/C60),0)</f>
        <v>0.34</v>
      </c>
      <c r="F60" s="61">
        <f>IF(U60&gt;0,FLOOR((P60+T60)/U60,0.1),0)</f>
        <v>0</v>
      </c>
      <c r="G60" s="16" t="s">
        <v>15</v>
      </c>
      <c r="H60" s="16" t="s">
        <v>18</v>
      </c>
      <c r="I60" s="62">
        <f>K60+R60</f>
        <v>12.5</v>
      </c>
      <c r="J60" s="20">
        <f>P60+T60</f>
        <v>0</v>
      </c>
      <c r="K60" s="62">
        <f>L60+Q60</f>
        <v>4</v>
      </c>
      <c r="L60" s="62">
        <f>M60+N60</f>
        <v>4</v>
      </c>
      <c r="M60" s="59">
        <v>4</v>
      </c>
      <c r="N60" s="63">
        <f>O60+P60</f>
        <v>0</v>
      </c>
      <c r="O60" s="59"/>
      <c r="P60" s="59"/>
      <c r="Q60" s="59"/>
      <c r="R60" s="89">
        <f>(C60*U60)-K60</f>
        <v>8.5</v>
      </c>
      <c r="S60" s="60">
        <v>8.5</v>
      </c>
      <c r="T60" s="91">
        <f>R60-S60</f>
        <v>0</v>
      </c>
      <c r="U60" s="92">
        <v>25</v>
      </c>
      <c r="V60" s="64"/>
      <c r="W60" s="64"/>
      <c r="X60" s="65"/>
    </row>
    <row r="61" spans="1:28" ht="14.5" customHeight="1" x14ac:dyDescent="0.2">
      <c r="A61" s="58" t="s">
        <v>114</v>
      </c>
      <c r="B61" s="59">
        <v>1</v>
      </c>
      <c r="C61" s="60">
        <v>0.5</v>
      </c>
      <c r="D61" s="54">
        <f>IF(C61&gt;0,K61/(I61/C61),0)</f>
        <v>0.16</v>
      </c>
      <c r="E61" s="54">
        <f>IF(C61&gt;0,R61/(I61/C61),0)</f>
        <v>0.34</v>
      </c>
      <c r="F61" s="61">
        <f>IF(U61&gt;0,FLOOR((P61+T61)/U61,0.1),0)</f>
        <v>0</v>
      </c>
      <c r="G61" s="16" t="s">
        <v>15</v>
      </c>
      <c r="H61" s="16" t="s">
        <v>18</v>
      </c>
      <c r="I61" s="62">
        <f>K61+R61</f>
        <v>12.5</v>
      </c>
      <c r="J61" s="20">
        <f>P61+T61</f>
        <v>0</v>
      </c>
      <c r="K61" s="62">
        <f>L61+Q61</f>
        <v>4</v>
      </c>
      <c r="L61" s="62">
        <f>M61+N61</f>
        <v>4</v>
      </c>
      <c r="M61" s="59">
        <v>4</v>
      </c>
      <c r="N61" s="63">
        <f>O61+P61</f>
        <v>0</v>
      </c>
      <c r="O61" s="59"/>
      <c r="P61" s="59"/>
      <c r="Q61" s="59"/>
      <c r="R61" s="89">
        <f>(C61*U61)-K61</f>
        <v>8.5</v>
      </c>
      <c r="S61" s="60">
        <v>8.5</v>
      </c>
      <c r="T61" s="91">
        <f>R61-S61</f>
        <v>0</v>
      </c>
      <c r="U61" s="92">
        <v>25</v>
      </c>
      <c r="V61" s="64"/>
      <c r="W61" s="64"/>
      <c r="X61" s="65"/>
    </row>
    <row r="62" spans="1:28" ht="14.5" customHeight="1" x14ac:dyDescent="0.2">
      <c r="A62" s="58"/>
      <c r="B62" s="59">
        <v>1</v>
      </c>
      <c r="C62" s="60"/>
      <c r="D62" s="54">
        <f>IF(C62&gt;0,K62/(I62/C62),0)</f>
        <v>0</v>
      </c>
      <c r="E62" s="54">
        <f>IF(C62&gt;0,R62/(I62/C62),0)</f>
        <v>0</v>
      </c>
      <c r="F62" s="61">
        <f>IF(U62&gt;0,FLOOR((P62+T62)/U62,0.1),0)</f>
        <v>0</v>
      </c>
      <c r="G62" s="16"/>
      <c r="H62" s="16"/>
      <c r="I62" s="62">
        <f>K62+R62</f>
        <v>0</v>
      </c>
      <c r="J62" s="20">
        <f>P62+T62</f>
        <v>0</v>
      </c>
      <c r="K62" s="62">
        <f>L62+Q62</f>
        <v>0</v>
      </c>
      <c r="L62" s="62">
        <f>M62+N62</f>
        <v>0</v>
      </c>
      <c r="M62" s="59"/>
      <c r="N62" s="63">
        <f>O62+P62</f>
        <v>0</v>
      </c>
      <c r="O62" s="59"/>
      <c r="P62" s="59"/>
      <c r="Q62" s="59"/>
      <c r="R62" s="89">
        <f>(C62*U62)-K62</f>
        <v>0</v>
      </c>
      <c r="S62" s="60"/>
      <c r="T62" s="91">
        <f>R62-S62</f>
        <v>0</v>
      </c>
      <c r="U62" s="86"/>
      <c r="V62" s="64"/>
      <c r="W62" s="64"/>
      <c r="X62" s="65"/>
    </row>
    <row r="63" spans="1:28" ht="14.5" customHeight="1" x14ac:dyDescent="0.2">
      <c r="A63" s="58"/>
      <c r="B63" s="59">
        <v>1</v>
      </c>
      <c r="C63" s="60"/>
      <c r="D63" s="54">
        <f>IF(C63&gt;0,K63/(I63/C63),0)</f>
        <v>0</v>
      </c>
      <c r="E63" s="54">
        <f>IF(C63&gt;0,R63/(I63/C63),0)</f>
        <v>0</v>
      </c>
      <c r="F63" s="61">
        <f>IF(U63&gt;0,FLOOR((P63+T63)/U63,0.1),0)</f>
        <v>0</v>
      </c>
      <c r="G63" s="16"/>
      <c r="H63" s="16"/>
      <c r="I63" s="62">
        <f>K63+R63</f>
        <v>0</v>
      </c>
      <c r="J63" s="20">
        <f>P63+T63</f>
        <v>0</v>
      </c>
      <c r="K63" s="62">
        <f>L63+Q63</f>
        <v>0</v>
      </c>
      <c r="L63" s="62">
        <f>M63+N63</f>
        <v>0</v>
      </c>
      <c r="M63" s="59"/>
      <c r="N63" s="63">
        <f>O63+P63</f>
        <v>0</v>
      </c>
      <c r="O63" s="59"/>
      <c r="P63" s="59"/>
      <c r="Q63" s="59"/>
      <c r="R63" s="89">
        <f>(C63*U63)-K63</f>
        <v>0</v>
      </c>
      <c r="S63" s="60"/>
      <c r="T63" s="91">
        <f>R63-S63</f>
        <v>0</v>
      </c>
      <c r="U63" s="86"/>
      <c r="V63" s="64"/>
      <c r="W63" s="64"/>
      <c r="X63" s="65"/>
    </row>
    <row r="64" spans="1:28" ht="14.5" customHeight="1" x14ac:dyDescent="0.2">
      <c r="A64" s="58"/>
      <c r="B64" s="59">
        <v>1</v>
      </c>
      <c r="C64" s="60"/>
      <c r="D64" s="54">
        <f>IF(C64&gt;0,K64/(I64/C64),0)</f>
        <v>0</v>
      </c>
      <c r="E64" s="54">
        <f>IF(C64&gt;0,R64/(I64/C64),0)</f>
        <v>0</v>
      </c>
      <c r="F64" s="61">
        <f>IF(U64&gt;0,FLOOR((P64+T64)/U64,0.1),0)</f>
        <v>0</v>
      </c>
      <c r="G64" s="16"/>
      <c r="H64" s="16"/>
      <c r="I64" s="62">
        <f>K64+R64</f>
        <v>0</v>
      </c>
      <c r="J64" s="20">
        <f>P64+T64</f>
        <v>0</v>
      </c>
      <c r="K64" s="62">
        <f>L64+Q64</f>
        <v>0</v>
      </c>
      <c r="L64" s="62">
        <f>M64+N64</f>
        <v>0</v>
      </c>
      <c r="M64" s="59"/>
      <c r="N64" s="63">
        <f>O64+P64</f>
        <v>0</v>
      </c>
      <c r="O64" s="59"/>
      <c r="P64" s="59"/>
      <c r="Q64" s="59"/>
      <c r="R64" s="89">
        <f>(C64*U64)-K64</f>
        <v>0</v>
      </c>
      <c r="S64" s="60"/>
      <c r="T64" s="91">
        <f>R64-S64</f>
        <v>0</v>
      </c>
      <c r="U64" s="86"/>
      <c r="V64" s="64"/>
      <c r="W64" s="64"/>
      <c r="X64" s="65"/>
    </row>
    <row r="65" spans="1:28" s="18" customFormat="1" ht="14.5" customHeight="1" x14ac:dyDescent="0.2">
      <c r="A65" s="66" t="s">
        <v>77</v>
      </c>
      <c r="B65" s="55">
        <v>1</v>
      </c>
      <c r="C65" s="17">
        <f>SUM(C60:C64)</f>
        <v>1</v>
      </c>
      <c r="D65" s="17">
        <f>SUM(D60:D64)</f>
        <v>0.32</v>
      </c>
      <c r="E65" s="17">
        <f>SUM(E60:E64)</f>
        <v>0.68</v>
      </c>
      <c r="F65" s="54" t="s">
        <v>13</v>
      </c>
      <c r="G65" s="55" t="s">
        <v>13</v>
      </c>
      <c r="H65" s="55" t="s">
        <v>13</v>
      </c>
      <c r="I65" s="17">
        <f>SUM(I60:I64)</f>
        <v>25</v>
      </c>
      <c r="J65" s="54" t="s">
        <v>13</v>
      </c>
      <c r="K65" s="17">
        <f>SUM(K60:K64)</f>
        <v>8</v>
      </c>
      <c r="L65" s="17">
        <f>SUM(L60:L64)</f>
        <v>8</v>
      </c>
      <c r="M65" s="17">
        <f>SUM(M60:M64)</f>
        <v>8</v>
      </c>
      <c r="N65" s="17">
        <f>SUM(N60:N64)</f>
        <v>0</v>
      </c>
      <c r="O65" s="17">
        <f>SUM(O60:O64)</f>
        <v>0</v>
      </c>
      <c r="P65" s="54" t="s">
        <v>13</v>
      </c>
      <c r="Q65" s="17">
        <f>SUM(Q60:Q64)</f>
        <v>0</v>
      </c>
      <c r="R65" s="17">
        <f>SUM(R60:R64)</f>
        <v>17</v>
      </c>
      <c r="S65" s="17">
        <f>SUM(S60:S64)</f>
        <v>17</v>
      </c>
      <c r="T65" s="54" t="s">
        <v>13</v>
      </c>
      <c r="U65" s="55" t="s">
        <v>13</v>
      </c>
      <c r="V65" s="55" t="s">
        <v>13</v>
      </c>
      <c r="W65" s="55" t="s">
        <v>13</v>
      </c>
      <c r="X65" s="67" t="s">
        <v>13</v>
      </c>
      <c r="Y65"/>
      <c r="Z65"/>
      <c r="AA65"/>
      <c r="AB65"/>
    </row>
    <row r="66" spans="1:28" s="18" customFormat="1" ht="14.5" customHeight="1" x14ac:dyDescent="0.2">
      <c r="A66" s="66" t="s">
        <v>26</v>
      </c>
      <c r="B66" s="55">
        <v>1</v>
      </c>
      <c r="C66" s="54" t="s">
        <v>13</v>
      </c>
      <c r="D66" s="54" t="s">
        <v>13</v>
      </c>
      <c r="E66" s="54" t="s">
        <v>13</v>
      </c>
      <c r="F66" s="17">
        <f>SUM(F60:F64)</f>
        <v>0</v>
      </c>
      <c r="G66" s="55" t="s">
        <v>13</v>
      </c>
      <c r="H66" s="55" t="s">
        <v>13</v>
      </c>
      <c r="I66" s="55" t="s">
        <v>13</v>
      </c>
      <c r="J66" s="17">
        <f>SUM(J60:J64)</f>
        <v>0</v>
      </c>
      <c r="K66" s="55" t="s">
        <v>13</v>
      </c>
      <c r="L66" s="55" t="s">
        <v>13</v>
      </c>
      <c r="M66" s="55" t="s">
        <v>13</v>
      </c>
      <c r="N66" s="55" t="s">
        <v>13</v>
      </c>
      <c r="O66" s="55" t="s">
        <v>13</v>
      </c>
      <c r="P66" s="17">
        <f>SUM(P60:P64)</f>
        <v>0</v>
      </c>
      <c r="Q66" s="55" t="s">
        <v>13</v>
      </c>
      <c r="R66" s="54" t="s">
        <v>13</v>
      </c>
      <c r="S66" s="54" t="s">
        <v>13</v>
      </c>
      <c r="T66" s="17">
        <f>SUM(T60:T64)</f>
        <v>0</v>
      </c>
      <c r="U66" s="20" t="s">
        <v>13</v>
      </c>
      <c r="V66" s="55" t="s">
        <v>13</v>
      </c>
      <c r="W66" s="55" t="s">
        <v>13</v>
      </c>
      <c r="X66" s="67" t="s">
        <v>13</v>
      </c>
      <c r="Y66"/>
      <c r="Z66"/>
      <c r="AA66"/>
      <c r="AB66"/>
    </row>
    <row r="67" spans="1:28" s="18" customFormat="1" ht="14.5" customHeight="1" x14ac:dyDescent="0.2">
      <c r="A67" s="66" t="s">
        <v>78</v>
      </c>
      <c r="B67" s="55">
        <v>1</v>
      </c>
      <c r="C67" s="17">
        <f>SUMIF(H60:H64,"f",C60:C64)</f>
        <v>0</v>
      </c>
      <c r="D67" s="17">
        <f>SUMIF(H60:H64,"f",D60:D64)</f>
        <v>0</v>
      </c>
      <c r="E67" s="17">
        <f>SUMIF(H60:H64,"f",E60:E64)</f>
        <v>0</v>
      </c>
      <c r="F67" s="54" t="s">
        <v>13</v>
      </c>
      <c r="G67" s="55" t="s">
        <v>13</v>
      </c>
      <c r="H67" s="55" t="s">
        <v>13</v>
      </c>
      <c r="I67" s="17">
        <f>SUMIF(H60:H64,"f",I60:I64)</f>
        <v>0</v>
      </c>
      <c r="J67" s="55" t="s">
        <v>13</v>
      </c>
      <c r="K67" s="17">
        <f>SUMIF(H60:H64,"f",K60:K64)</f>
        <v>0</v>
      </c>
      <c r="L67" s="17">
        <f>SUMIF(H60:H64,"f",L60:L64)</f>
        <v>0</v>
      </c>
      <c r="M67" s="17">
        <f>SUMIF(H60:H64,"f",M60:M64)</f>
        <v>0</v>
      </c>
      <c r="N67" s="17">
        <f>SUMIF(H60:H64,"f",N60:N64)</f>
        <v>0</v>
      </c>
      <c r="O67" s="17">
        <f>SUMIF(H60:H64,"f",O60:O64)</f>
        <v>0</v>
      </c>
      <c r="P67" s="55" t="s">
        <v>13</v>
      </c>
      <c r="Q67" s="17">
        <f>SUMIF(H60:H64,"f",Q60:Q64)</f>
        <v>0</v>
      </c>
      <c r="R67" s="17">
        <f>SUMIF(H60:H64,"f",R60:R64)</f>
        <v>0</v>
      </c>
      <c r="S67" s="17">
        <f>SUMIF(H60:H64,"f",S60:S64)</f>
        <v>0</v>
      </c>
      <c r="T67" s="54" t="s">
        <v>13</v>
      </c>
      <c r="U67" s="55" t="s">
        <v>13</v>
      </c>
      <c r="V67" s="55" t="s">
        <v>13</v>
      </c>
      <c r="W67" s="55" t="s">
        <v>13</v>
      </c>
      <c r="X67" s="67" t="s">
        <v>13</v>
      </c>
      <c r="Y67"/>
      <c r="Z67"/>
      <c r="AA67"/>
      <c r="AB67"/>
    </row>
    <row r="68" spans="1:28" ht="14.5" customHeight="1" x14ac:dyDescent="0.2">
      <c r="A68" s="136" t="s">
        <v>33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8"/>
    </row>
    <row r="69" spans="1:28" ht="14.5" customHeight="1" x14ac:dyDescent="0.2">
      <c r="A69" s="58"/>
      <c r="B69" s="59">
        <v>1</v>
      </c>
      <c r="C69" s="60"/>
      <c r="D69" s="54">
        <f>IF(C69&gt;0,K69/(I69/C69),0)</f>
        <v>0</v>
      </c>
      <c r="E69" s="54">
        <f>IF(C69&gt;0,R69/(I69/C69),0)</f>
        <v>0</v>
      </c>
      <c r="F69" s="61">
        <f>IF(U69&gt;0,FLOOR((P69+T69)/U69,0.1),0)</f>
        <v>0</v>
      </c>
      <c r="G69" s="16"/>
      <c r="H69" s="16"/>
      <c r="I69" s="62">
        <f>K69+R69</f>
        <v>0</v>
      </c>
      <c r="J69" s="20">
        <f>P69+T69</f>
        <v>0</v>
      </c>
      <c r="K69" s="62">
        <f>L69+Q69</f>
        <v>0</v>
      </c>
      <c r="L69" s="62">
        <f>M69+N69</f>
        <v>0</v>
      </c>
      <c r="M69" s="59"/>
      <c r="N69" s="63">
        <f>O69+P69</f>
        <v>0</v>
      </c>
      <c r="O69" s="59"/>
      <c r="P69" s="59"/>
      <c r="Q69" s="59"/>
      <c r="R69" s="89">
        <f>(C69*U69)-K69</f>
        <v>0</v>
      </c>
      <c r="S69" s="60"/>
      <c r="T69" s="91">
        <f>R69-S69</f>
        <v>0</v>
      </c>
      <c r="U69" s="86"/>
      <c r="V69" s="64"/>
      <c r="W69" s="64"/>
      <c r="X69" s="65"/>
    </row>
    <row r="70" spans="1:28" ht="14.5" customHeight="1" x14ac:dyDescent="0.2">
      <c r="A70" s="58"/>
      <c r="B70" s="59">
        <v>1</v>
      </c>
      <c r="C70" s="60"/>
      <c r="D70" s="54">
        <f>IF(C70&gt;0,K70/(I70/C70),0)</f>
        <v>0</v>
      </c>
      <c r="E70" s="54">
        <f>IF(C70&gt;0,R70/(I70/C70),0)</f>
        <v>0</v>
      </c>
      <c r="F70" s="61">
        <f>IF(U70&gt;0,FLOOR((P70+T70)/U70,0.1),0)</f>
        <v>0</v>
      </c>
      <c r="G70" s="16"/>
      <c r="H70" s="16"/>
      <c r="I70" s="62">
        <f>K70+R70</f>
        <v>0</v>
      </c>
      <c r="J70" s="20">
        <f>P70+T70</f>
        <v>0</v>
      </c>
      <c r="K70" s="62">
        <f>L70+Q70</f>
        <v>0</v>
      </c>
      <c r="L70" s="62">
        <f>M70+N70</f>
        <v>0</v>
      </c>
      <c r="M70" s="59"/>
      <c r="N70" s="63">
        <f>O70+P70</f>
        <v>0</v>
      </c>
      <c r="O70" s="59"/>
      <c r="P70" s="59"/>
      <c r="Q70" s="59"/>
      <c r="R70" s="89">
        <f>(C70*U70)-K70</f>
        <v>0</v>
      </c>
      <c r="S70" s="60"/>
      <c r="T70" s="91">
        <f>R70-S70</f>
        <v>0</v>
      </c>
      <c r="U70" s="86"/>
      <c r="V70" s="64"/>
      <c r="W70" s="64"/>
      <c r="X70" s="65"/>
    </row>
    <row r="71" spans="1:28" s="18" customFormat="1" ht="14.5" customHeight="1" x14ac:dyDescent="0.2">
      <c r="A71" s="66" t="s">
        <v>77</v>
      </c>
      <c r="B71" s="55">
        <v>1</v>
      </c>
      <c r="C71" s="17">
        <f>SUM(C69:C70)</f>
        <v>0</v>
      </c>
      <c r="D71" s="17">
        <f>SUM(D69:D70)</f>
        <v>0</v>
      </c>
      <c r="E71" s="17">
        <f>SUM(E69:E70)</f>
        <v>0</v>
      </c>
      <c r="F71" s="54" t="s">
        <v>13</v>
      </c>
      <c r="G71" s="55" t="s">
        <v>13</v>
      </c>
      <c r="H71" s="55" t="s">
        <v>13</v>
      </c>
      <c r="I71" s="17">
        <f>SUM(I69:I70)</f>
        <v>0</v>
      </c>
      <c r="J71" s="54" t="s">
        <v>13</v>
      </c>
      <c r="K71" s="17">
        <f>SUM(K69:K70)</f>
        <v>0</v>
      </c>
      <c r="L71" s="17">
        <f>SUM(L69:L70)</f>
        <v>0</v>
      </c>
      <c r="M71" s="17">
        <f>SUM(M69:M70)</f>
        <v>0</v>
      </c>
      <c r="N71" s="17">
        <f>SUM(N69:N70)</f>
        <v>0</v>
      </c>
      <c r="O71" s="17">
        <f>SUM(O69:O70)</f>
        <v>0</v>
      </c>
      <c r="P71" s="54" t="s">
        <v>13</v>
      </c>
      <c r="Q71" s="17">
        <f>SUM(Q69:Q70)</f>
        <v>0</v>
      </c>
      <c r="R71" s="17">
        <f>SUM(R69:R70)</f>
        <v>0</v>
      </c>
      <c r="S71" s="17">
        <f>SUM(S69:S70)</f>
        <v>0</v>
      </c>
      <c r="T71" s="54" t="s">
        <v>13</v>
      </c>
      <c r="U71" s="55" t="s">
        <v>13</v>
      </c>
      <c r="V71" s="55" t="s">
        <v>13</v>
      </c>
      <c r="W71" s="55" t="s">
        <v>13</v>
      </c>
      <c r="X71" s="67" t="s">
        <v>13</v>
      </c>
      <c r="Y71"/>
      <c r="Z71"/>
      <c r="AA71"/>
      <c r="AB71"/>
    </row>
    <row r="72" spans="1:28" s="18" customFormat="1" ht="14.5" customHeight="1" x14ac:dyDescent="0.2">
      <c r="A72" s="66" t="s">
        <v>26</v>
      </c>
      <c r="B72" s="55">
        <v>1</v>
      </c>
      <c r="C72" s="54" t="s">
        <v>13</v>
      </c>
      <c r="D72" s="54" t="s">
        <v>13</v>
      </c>
      <c r="E72" s="54" t="s">
        <v>13</v>
      </c>
      <c r="F72" s="17">
        <f>SUM(F69:F70)</f>
        <v>0</v>
      </c>
      <c r="G72" s="55" t="s">
        <v>13</v>
      </c>
      <c r="H72" s="55" t="s">
        <v>13</v>
      </c>
      <c r="I72" s="55" t="s">
        <v>13</v>
      </c>
      <c r="J72" s="17">
        <f>SUM(J69:J70)</f>
        <v>0</v>
      </c>
      <c r="K72" s="55" t="s">
        <v>13</v>
      </c>
      <c r="L72" s="55" t="s">
        <v>13</v>
      </c>
      <c r="M72" s="55" t="s">
        <v>13</v>
      </c>
      <c r="N72" s="55" t="s">
        <v>13</v>
      </c>
      <c r="O72" s="55" t="s">
        <v>13</v>
      </c>
      <c r="P72" s="17">
        <f>SUM(P69:P70)</f>
        <v>0</v>
      </c>
      <c r="Q72" s="55" t="s">
        <v>13</v>
      </c>
      <c r="R72" s="54" t="s">
        <v>13</v>
      </c>
      <c r="S72" s="54" t="s">
        <v>13</v>
      </c>
      <c r="T72" s="17">
        <f>SUM(T69:T70)</f>
        <v>0</v>
      </c>
      <c r="U72" s="20" t="s">
        <v>13</v>
      </c>
      <c r="V72" s="55" t="s">
        <v>13</v>
      </c>
      <c r="W72" s="55" t="s">
        <v>13</v>
      </c>
      <c r="X72" s="67" t="s">
        <v>13</v>
      </c>
      <c r="Y72"/>
      <c r="Z72"/>
      <c r="AA72"/>
      <c r="AB72"/>
    </row>
    <row r="73" spans="1:28" s="18" customFormat="1" ht="15" customHeight="1" x14ac:dyDescent="0.2">
      <c r="A73" s="66" t="s">
        <v>78</v>
      </c>
      <c r="B73" s="55">
        <v>1</v>
      </c>
      <c r="C73" s="17">
        <f>SUMIF(H69:H70,"f",C69:C70)</f>
        <v>0</v>
      </c>
      <c r="D73" s="17">
        <f>SUMIF(H69:H70,"f",D69:D70)</f>
        <v>0</v>
      </c>
      <c r="E73" s="17">
        <f>SUMIF(H69:H70,"f",E69:E70)</f>
        <v>0</v>
      </c>
      <c r="F73" s="54" t="s">
        <v>13</v>
      </c>
      <c r="G73" s="55" t="s">
        <v>13</v>
      </c>
      <c r="H73" s="55" t="s">
        <v>13</v>
      </c>
      <c r="I73" s="17">
        <f>SUMIF(H69:H70,"f",I69:I70)</f>
        <v>0</v>
      </c>
      <c r="J73" s="55" t="s">
        <v>13</v>
      </c>
      <c r="K73" s="17">
        <f>SUMIF(H69:H70,"f",K69:K70)</f>
        <v>0</v>
      </c>
      <c r="L73" s="17">
        <f>SUMIF(H69:H70,"f",L69:L70)</f>
        <v>0</v>
      </c>
      <c r="M73" s="17">
        <f>SUMIF(H69:H70,"f",M69:M70)</f>
        <v>0</v>
      </c>
      <c r="N73" s="17">
        <f>SUMIF(H69:H70,"f",N69:N70)</f>
        <v>0</v>
      </c>
      <c r="O73" s="17">
        <f>SUMIF(H69:H70,"f",O69:O70)</f>
        <v>0</v>
      </c>
      <c r="P73" s="55" t="s">
        <v>13</v>
      </c>
      <c r="Q73" s="17">
        <f>SUMIF(H69:H70,"f",Q69:Q70)</f>
        <v>0</v>
      </c>
      <c r="R73" s="17">
        <f>SUMIF(H69:H70,"f",R69:R70)</f>
        <v>0</v>
      </c>
      <c r="S73" s="17">
        <f>SUMIF(H69:H70,"f",S69:S70)</f>
        <v>0</v>
      </c>
      <c r="T73" s="54" t="s">
        <v>13</v>
      </c>
      <c r="U73" s="55" t="s">
        <v>13</v>
      </c>
      <c r="V73" s="55" t="s">
        <v>13</v>
      </c>
      <c r="W73" s="55" t="s">
        <v>13</v>
      </c>
      <c r="X73" s="67" t="s">
        <v>13</v>
      </c>
      <c r="Y73"/>
      <c r="Z73"/>
      <c r="AA73"/>
      <c r="AB73"/>
    </row>
    <row r="74" spans="1:28" s="22" customFormat="1" ht="17" x14ac:dyDescent="0.2">
      <c r="A74" s="68" t="s">
        <v>76</v>
      </c>
      <c r="B74" s="69">
        <v>1</v>
      </c>
      <c r="C74" s="70">
        <f>SUM(C21,C28,C39,C50,C56,C65,C71)</f>
        <v>30</v>
      </c>
      <c r="D74" s="70">
        <f>SUM(D21,D28,D39,D50,D56,D65,D71)</f>
        <v>15.600516890516893</v>
      </c>
      <c r="E74" s="70">
        <f>SUM(E21,E28,E39,E50,E56,E65,E71)</f>
        <v>14.399483109483109</v>
      </c>
      <c r="F74" s="70">
        <f>SUM(F22,F29,F40,F51,F57,F66,F72)</f>
        <v>10.200000000000003</v>
      </c>
      <c r="G74" s="71" t="s">
        <v>13</v>
      </c>
      <c r="H74" s="71" t="s">
        <v>13</v>
      </c>
      <c r="I74" s="70">
        <f>SUM(I21,I28,I39,I50,I56,I65,I71)</f>
        <v>793</v>
      </c>
      <c r="J74" s="70">
        <f>SUM(J22,J29,J40,J51,J57,J66,J72)</f>
        <v>275</v>
      </c>
      <c r="K74" s="70">
        <f>SUM(K21,K28,K39,K50,K56,K65,K71)</f>
        <v>413</v>
      </c>
      <c r="L74" s="70">
        <f>SUM(L21,L28,L39,L50,L56,L65,L71)</f>
        <v>398</v>
      </c>
      <c r="M74" s="70">
        <f>SUM(M21,M28,M39,M50,M56,M65,M71)</f>
        <v>173</v>
      </c>
      <c r="N74" s="70">
        <f>SUM(N21,N28,N39,N50,N56,N65,N71)</f>
        <v>225</v>
      </c>
      <c r="O74" s="70">
        <f>SUM(O21,O28,O39,O50,O56,O65,O71)</f>
        <v>90</v>
      </c>
      <c r="P74" s="70">
        <f>SUM(P22,P29,P40,P51,P57,P66,P72)</f>
        <v>135</v>
      </c>
      <c r="Q74" s="70">
        <f>SUM(Q21,Q28,Q39,Q50,Q56,Q65,Q71)</f>
        <v>15</v>
      </c>
      <c r="R74" s="70">
        <f>SUM(R21,R28,R39,R50,R56,R65,R71)</f>
        <v>380</v>
      </c>
      <c r="S74" s="70">
        <f>SUM(S21,S28,S39,S50,S56,S65,S71)</f>
        <v>240</v>
      </c>
      <c r="T74" s="70">
        <f>SUM(T22,T29,T40,T51,T57,T66,T72)</f>
        <v>140</v>
      </c>
      <c r="U74" s="71" t="s">
        <v>13</v>
      </c>
      <c r="V74" s="71" t="s">
        <v>13</v>
      </c>
      <c r="W74" s="71" t="s">
        <v>13</v>
      </c>
      <c r="X74" s="72" t="s">
        <v>13</v>
      </c>
      <c r="Y74"/>
      <c r="Z74"/>
      <c r="AA74"/>
      <c r="AB74"/>
    </row>
    <row r="75" spans="1:28" ht="25.25" customHeight="1" x14ac:dyDescent="0.2">
      <c r="A75" s="121" t="s">
        <v>79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3"/>
    </row>
    <row r="76" spans="1:28" x14ac:dyDescent="0.2">
      <c r="A76" s="136" t="s">
        <v>28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8"/>
    </row>
    <row r="77" spans="1:28" x14ac:dyDescent="0.2">
      <c r="A77" s="73" t="s">
        <v>150</v>
      </c>
      <c r="B77" s="74">
        <v>2</v>
      </c>
      <c r="C77" s="75">
        <v>2</v>
      </c>
      <c r="D77" s="54">
        <f>IF(C77&gt;0,K77/(I77/C77),0)</f>
        <v>1.2</v>
      </c>
      <c r="E77" s="54">
        <f>IF(C77&gt;0,R77/(I77/C77),0)</f>
        <v>0.8</v>
      </c>
      <c r="F77" s="54">
        <f>IF(U77&gt;0,FLOOR((P77+T77)/U77,0.1),0)</f>
        <v>1.2000000000000002</v>
      </c>
      <c r="G77" s="76" t="s">
        <v>16</v>
      </c>
      <c r="H77" s="76" t="s">
        <v>18</v>
      </c>
      <c r="I77" s="20">
        <f>K77+R77</f>
        <v>50</v>
      </c>
      <c r="J77" s="20">
        <f>P77+T77</f>
        <v>30</v>
      </c>
      <c r="K77" s="20">
        <f>L77+Q77</f>
        <v>30</v>
      </c>
      <c r="L77" s="20">
        <f>M77+N77</f>
        <v>30</v>
      </c>
      <c r="M77" s="74">
        <v>0</v>
      </c>
      <c r="N77" s="55">
        <f>O77+P77</f>
        <v>30</v>
      </c>
      <c r="O77" s="74"/>
      <c r="P77" s="74">
        <v>30</v>
      </c>
      <c r="Q77" s="74"/>
      <c r="R77" s="89">
        <f>(C77*U77)-K77</f>
        <v>20</v>
      </c>
      <c r="S77" s="75">
        <v>20</v>
      </c>
      <c r="T77" s="91">
        <f>R77-S77</f>
        <v>0</v>
      </c>
      <c r="U77" s="85">
        <v>25</v>
      </c>
      <c r="V77" s="77"/>
      <c r="W77" s="77"/>
      <c r="X77" s="78"/>
    </row>
    <row r="78" spans="1:28" x14ac:dyDescent="0.2">
      <c r="A78" s="58" t="s">
        <v>151</v>
      </c>
      <c r="B78" s="59">
        <v>2</v>
      </c>
      <c r="C78" s="60">
        <v>2</v>
      </c>
      <c r="D78" s="54">
        <f>IF(C78&gt;0,K78/(I78/C78),0)</f>
        <v>1.0333333333333334</v>
      </c>
      <c r="E78" s="54">
        <f>IF(C78&gt;0,R78/(I78/C78),0)</f>
        <v>0.96666666666666667</v>
      </c>
      <c r="F78" s="61">
        <f>IF(U78&gt;0,FLOOR((P78+T78)/U78,0.1),0)</f>
        <v>0</v>
      </c>
      <c r="G78" s="16" t="s">
        <v>20</v>
      </c>
      <c r="H78" s="16" t="s">
        <v>19</v>
      </c>
      <c r="I78" s="62">
        <f>K78+R78</f>
        <v>60</v>
      </c>
      <c r="J78" s="20">
        <f>P78+T78</f>
        <v>0</v>
      </c>
      <c r="K78" s="62">
        <f>L78+Q78</f>
        <v>31</v>
      </c>
      <c r="L78" s="62">
        <f>M78+N78</f>
        <v>30</v>
      </c>
      <c r="M78" s="59">
        <v>0</v>
      </c>
      <c r="N78" s="63">
        <f>O78+P78</f>
        <v>30</v>
      </c>
      <c r="O78" s="59">
        <v>30</v>
      </c>
      <c r="P78" s="59"/>
      <c r="Q78" s="59">
        <v>1</v>
      </c>
      <c r="R78" s="89">
        <f>(C78*U78)-K78</f>
        <v>29</v>
      </c>
      <c r="S78" s="60">
        <v>29</v>
      </c>
      <c r="T78" s="91">
        <f>R78-S78</f>
        <v>0</v>
      </c>
      <c r="U78" s="85">
        <v>30</v>
      </c>
      <c r="V78" s="64"/>
      <c r="W78" s="64"/>
      <c r="X78" s="65"/>
    </row>
    <row r="79" spans="1:28" ht="29" x14ac:dyDescent="0.2">
      <c r="A79" s="73" t="s">
        <v>143</v>
      </c>
      <c r="B79" s="74">
        <v>2</v>
      </c>
      <c r="C79" s="75">
        <v>2</v>
      </c>
      <c r="D79" s="54">
        <f>IF(C79&gt;0,K79/(I79/C79),0)</f>
        <v>1</v>
      </c>
      <c r="E79" s="54">
        <f>IF(C79&gt;0,R79/(I79/C79),0)</f>
        <v>1</v>
      </c>
      <c r="F79" s="54">
        <f>IF(U79&gt;0,FLOOR((P79+T79)/U79,0.1),0)</f>
        <v>0</v>
      </c>
      <c r="G79" s="76" t="s">
        <v>20</v>
      </c>
      <c r="H79" s="76" t="s">
        <v>19</v>
      </c>
      <c r="I79" s="20">
        <f>K79+R79</f>
        <v>60</v>
      </c>
      <c r="J79" s="20">
        <f>P79+T79</f>
        <v>0</v>
      </c>
      <c r="K79" s="20">
        <f>L79+Q79</f>
        <v>30</v>
      </c>
      <c r="L79" s="20">
        <f>M79+N79</f>
        <v>30</v>
      </c>
      <c r="M79" s="74">
        <v>30</v>
      </c>
      <c r="N79" s="55">
        <f>O79+P79</f>
        <v>0</v>
      </c>
      <c r="O79" s="74"/>
      <c r="P79" s="74"/>
      <c r="Q79" s="74"/>
      <c r="R79" s="89">
        <f>(C79*U79)-K79</f>
        <v>30</v>
      </c>
      <c r="S79" s="75">
        <v>30</v>
      </c>
      <c r="T79" s="91">
        <f>R79-S79</f>
        <v>0</v>
      </c>
      <c r="U79" s="85">
        <v>30</v>
      </c>
      <c r="V79" s="77"/>
      <c r="W79" s="77"/>
      <c r="X79" s="78"/>
    </row>
    <row r="80" spans="1:28" x14ac:dyDescent="0.2">
      <c r="A80" s="66" t="s">
        <v>77</v>
      </c>
      <c r="B80" s="55">
        <v>2</v>
      </c>
      <c r="C80" s="17">
        <f>SUM(C77:C79)</f>
        <v>6</v>
      </c>
      <c r="D80" s="17">
        <f>SUM(D77:D79)</f>
        <v>3.2333333333333334</v>
      </c>
      <c r="E80" s="17">
        <f>SUM(E77:E79)</f>
        <v>2.7666666666666666</v>
      </c>
      <c r="F80" s="54" t="s">
        <v>13</v>
      </c>
      <c r="G80" s="55" t="s">
        <v>13</v>
      </c>
      <c r="H80" s="55" t="s">
        <v>13</v>
      </c>
      <c r="I80" s="17">
        <f>SUM(I77:I79)</f>
        <v>170</v>
      </c>
      <c r="J80" s="54" t="s">
        <v>13</v>
      </c>
      <c r="K80" s="17">
        <f>SUM(K77:K79)</f>
        <v>91</v>
      </c>
      <c r="L80" s="17">
        <f>SUM(L77:L79)</f>
        <v>90</v>
      </c>
      <c r="M80" s="17">
        <f>SUM(M77:M79)</f>
        <v>30</v>
      </c>
      <c r="N80" s="17">
        <f>SUM(N77:N79)</f>
        <v>60</v>
      </c>
      <c r="O80" s="17">
        <f>SUM(O77:O79)</f>
        <v>30</v>
      </c>
      <c r="P80" s="54" t="s">
        <v>13</v>
      </c>
      <c r="Q80" s="17">
        <f>SUM(Q77:Q79)</f>
        <v>1</v>
      </c>
      <c r="R80" s="17">
        <f>SUM(R77:R79)</f>
        <v>79</v>
      </c>
      <c r="S80" s="17">
        <f>SUM(S77:S79)</f>
        <v>79</v>
      </c>
      <c r="T80" s="54" t="s">
        <v>13</v>
      </c>
      <c r="U80" s="55" t="s">
        <v>13</v>
      </c>
      <c r="V80" s="55" t="s">
        <v>13</v>
      </c>
      <c r="W80" s="55" t="s">
        <v>13</v>
      </c>
      <c r="X80" s="67" t="s">
        <v>13</v>
      </c>
    </row>
    <row r="81" spans="1:24" x14ac:dyDescent="0.2">
      <c r="A81" s="66" t="s">
        <v>26</v>
      </c>
      <c r="B81" s="55">
        <v>2</v>
      </c>
      <c r="C81" s="54" t="s">
        <v>13</v>
      </c>
      <c r="D81" s="54" t="s">
        <v>13</v>
      </c>
      <c r="E81" s="54" t="s">
        <v>13</v>
      </c>
      <c r="F81" s="17">
        <f>SUM(F77:F79)</f>
        <v>1.2000000000000002</v>
      </c>
      <c r="G81" s="55" t="s">
        <v>13</v>
      </c>
      <c r="H81" s="55" t="s">
        <v>13</v>
      </c>
      <c r="I81" s="55" t="s">
        <v>13</v>
      </c>
      <c r="J81" s="17">
        <f>SUM(J77:J79)</f>
        <v>30</v>
      </c>
      <c r="K81" s="55" t="s">
        <v>13</v>
      </c>
      <c r="L81" s="55" t="s">
        <v>13</v>
      </c>
      <c r="M81" s="55" t="s">
        <v>13</v>
      </c>
      <c r="N81" s="55" t="s">
        <v>13</v>
      </c>
      <c r="O81" s="55" t="s">
        <v>13</v>
      </c>
      <c r="P81" s="17">
        <f>SUM(P77:P79)</f>
        <v>30</v>
      </c>
      <c r="Q81" s="55" t="s">
        <v>13</v>
      </c>
      <c r="R81" s="54" t="s">
        <v>13</v>
      </c>
      <c r="S81" s="54" t="s">
        <v>13</v>
      </c>
      <c r="T81" s="17">
        <f>SUM(T77:T79)</f>
        <v>0</v>
      </c>
      <c r="U81" s="20" t="s">
        <v>13</v>
      </c>
      <c r="V81" s="55" t="s">
        <v>13</v>
      </c>
      <c r="W81" s="55" t="s">
        <v>13</v>
      </c>
      <c r="X81" s="67" t="s">
        <v>13</v>
      </c>
    </row>
    <row r="82" spans="1:24" x14ac:dyDescent="0.2">
      <c r="A82" s="66" t="s">
        <v>78</v>
      </c>
      <c r="B82" s="55">
        <v>2</v>
      </c>
      <c r="C82" s="17">
        <f>SUMIF(H77:H79,"f",C77:C79)</f>
        <v>4</v>
      </c>
      <c r="D82" s="17">
        <f>SUMIF(H77:H79,"f",D77:D79)</f>
        <v>2.0333333333333332</v>
      </c>
      <c r="E82" s="17">
        <f>SUMIF(H77:H79,"f",E77:E79)</f>
        <v>1.9666666666666668</v>
      </c>
      <c r="F82" s="54" t="s">
        <v>13</v>
      </c>
      <c r="G82" s="55" t="s">
        <v>13</v>
      </c>
      <c r="H82" s="55" t="s">
        <v>13</v>
      </c>
      <c r="I82" s="17">
        <f>SUMIF(H77:H79,"f",I77:I79)</f>
        <v>120</v>
      </c>
      <c r="J82" s="55" t="s">
        <v>13</v>
      </c>
      <c r="K82" s="17">
        <f>SUMIF(H77:H79,"f",K77:K79)</f>
        <v>61</v>
      </c>
      <c r="L82" s="17">
        <f>SUMIF(H77:H79,"f",L77:L79)</f>
        <v>60</v>
      </c>
      <c r="M82" s="17">
        <f>SUMIF(H77:H79,"f",M77:M79)</f>
        <v>30</v>
      </c>
      <c r="N82" s="17">
        <f>SUMIF(H77:H79,"f",N77:N79)</f>
        <v>30</v>
      </c>
      <c r="O82" s="17">
        <f>SUMIF(H77:H79,"f",O77:O79)</f>
        <v>30</v>
      </c>
      <c r="P82" s="55" t="s">
        <v>13</v>
      </c>
      <c r="Q82" s="17">
        <f>SUMIF(H77:H79,"f",Q77:Q79)</f>
        <v>1</v>
      </c>
      <c r="R82" s="17">
        <f>SUMIF(H77:H79,"f",R77:R79)</f>
        <v>59</v>
      </c>
      <c r="S82" s="17">
        <f>SUMIF(H77:H79,"f",S77:S79)</f>
        <v>59</v>
      </c>
      <c r="T82" s="54" t="s">
        <v>13</v>
      </c>
      <c r="U82" s="55" t="s">
        <v>13</v>
      </c>
      <c r="V82" s="55" t="s">
        <v>13</v>
      </c>
      <c r="W82" s="55" t="s">
        <v>13</v>
      </c>
      <c r="X82" s="67" t="s">
        <v>13</v>
      </c>
    </row>
    <row r="83" spans="1:24" x14ac:dyDescent="0.2">
      <c r="A83" s="136" t="s">
        <v>29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8"/>
    </row>
    <row r="84" spans="1:24" x14ac:dyDescent="0.2">
      <c r="A84" s="58"/>
      <c r="B84" s="59">
        <v>2</v>
      </c>
      <c r="C84" s="60"/>
      <c r="D84" s="54">
        <f>IF(C84&gt;0,K84/(I84/C84),0)</f>
        <v>0</v>
      </c>
      <c r="E84" s="54">
        <f>IF(C84&gt;0,R84/(I84/C84),0)</f>
        <v>0</v>
      </c>
      <c r="F84" s="61">
        <f>IF(U84&gt;0,FLOOR((P84+T84)/U84,0.1),0)</f>
        <v>0</v>
      </c>
      <c r="G84" s="16"/>
      <c r="H84" s="16"/>
      <c r="I84" s="62">
        <f>K84+R84</f>
        <v>0</v>
      </c>
      <c r="J84" s="20">
        <f>P84+T84</f>
        <v>0</v>
      </c>
      <c r="K84" s="62">
        <f>L84+Q84</f>
        <v>0</v>
      </c>
      <c r="L84" s="62">
        <f>M84+N84</f>
        <v>0</v>
      </c>
      <c r="M84" s="59"/>
      <c r="N84" s="63">
        <f>O84+P84</f>
        <v>0</v>
      </c>
      <c r="O84" s="59"/>
      <c r="P84" s="59"/>
      <c r="Q84" s="59"/>
      <c r="R84" s="89">
        <f>(C84*U84)-K84</f>
        <v>0</v>
      </c>
      <c r="S84" s="60"/>
      <c r="T84" s="91">
        <f>R84-S84</f>
        <v>0</v>
      </c>
      <c r="U84" s="86"/>
      <c r="V84" s="64"/>
      <c r="W84" s="64"/>
      <c r="X84" s="65"/>
    </row>
    <row r="85" spans="1:24" x14ac:dyDescent="0.2">
      <c r="A85" s="58"/>
      <c r="B85" s="59">
        <v>2</v>
      </c>
      <c r="C85" s="60"/>
      <c r="D85" s="54">
        <f>IF(C85&gt;0,K85/(I85/C85),0)</f>
        <v>0</v>
      </c>
      <c r="E85" s="54">
        <f>IF(C85&gt;0,R85/(I85/C85),0)</f>
        <v>0</v>
      </c>
      <c r="F85" s="61">
        <f>IF(U85&gt;0,FLOOR((P85+T85)/U85,0.1),0)</f>
        <v>0</v>
      </c>
      <c r="G85" s="16"/>
      <c r="H85" s="16"/>
      <c r="I85" s="62">
        <f>K85+R85</f>
        <v>0</v>
      </c>
      <c r="J85" s="20">
        <f>P85+T85</f>
        <v>0</v>
      </c>
      <c r="K85" s="62">
        <f>L85+Q85</f>
        <v>0</v>
      </c>
      <c r="L85" s="62">
        <f>M85+N85</f>
        <v>0</v>
      </c>
      <c r="M85" s="59"/>
      <c r="N85" s="63">
        <f>O85+P85</f>
        <v>0</v>
      </c>
      <c r="O85" s="59"/>
      <c r="P85" s="59"/>
      <c r="Q85" s="59"/>
      <c r="R85" s="89">
        <f>(C85*U85)-K85</f>
        <v>0</v>
      </c>
      <c r="S85" s="60"/>
      <c r="T85" s="91">
        <f>R85-S85</f>
        <v>0</v>
      </c>
      <c r="U85" s="86"/>
      <c r="V85" s="64"/>
      <c r="W85" s="64"/>
      <c r="X85" s="65"/>
    </row>
    <row r="86" spans="1:24" x14ac:dyDescent="0.2">
      <c r="A86" s="58"/>
      <c r="B86" s="59">
        <v>2</v>
      </c>
      <c r="C86" s="60"/>
      <c r="D86" s="54">
        <f>IF(C86&gt;0,K86/(I86/C86),0)</f>
        <v>0</v>
      </c>
      <c r="E86" s="54">
        <f>IF(C86&gt;0,R86/(I86/C86),0)</f>
        <v>0</v>
      </c>
      <c r="F86" s="61">
        <f>IF(U86&gt;0,FLOOR((P86+T86)/U86,0.1),0)</f>
        <v>0</v>
      </c>
      <c r="G86" s="16"/>
      <c r="H86" s="16"/>
      <c r="I86" s="62">
        <f>K86+R86</f>
        <v>0</v>
      </c>
      <c r="J86" s="20">
        <f>P86+T86</f>
        <v>0</v>
      </c>
      <c r="K86" s="62">
        <f>L86+Q86</f>
        <v>0</v>
      </c>
      <c r="L86" s="62">
        <f>M86+N86</f>
        <v>0</v>
      </c>
      <c r="M86" s="59"/>
      <c r="N86" s="63">
        <f>O86+P86</f>
        <v>0</v>
      </c>
      <c r="O86" s="59"/>
      <c r="P86" s="59"/>
      <c r="Q86" s="59"/>
      <c r="R86" s="89">
        <f>(C86*U86)-K86</f>
        <v>0</v>
      </c>
      <c r="S86" s="60"/>
      <c r="T86" s="91">
        <f>R86-S86</f>
        <v>0</v>
      </c>
      <c r="U86" s="86"/>
      <c r="V86" s="64"/>
      <c r="W86" s="64"/>
      <c r="X86" s="65"/>
    </row>
    <row r="87" spans="1:24" x14ac:dyDescent="0.2">
      <c r="A87" s="66" t="s">
        <v>77</v>
      </c>
      <c r="B87" s="55">
        <v>2</v>
      </c>
      <c r="C87" s="17">
        <f>SUM(C84:C86)</f>
        <v>0</v>
      </c>
      <c r="D87" s="17">
        <f>SUM(D84:D86)</f>
        <v>0</v>
      </c>
      <c r="E87" s="17">
        <f>SUM(E84:E86)</f>
        <v>0</v>
      </c>
      <c r="F87" s="54" t="s">
        <v>13</v>
      </c>
      <c r="G87" s="55" t="s">
        <v>13</v>
      </c>
      <c r="H87" s="55" t="s">
        <v>13</v>
      </c>
      <c r="I87" s="17">
        <f>SUM(I84:I86)</f>
        <v>0</v>
      </c>
      <c r="J87" s="54" t="s">
        <v>13</v>
      </c>
      <c r="K87" s="17">
        <f>SUM(K84:K86)</f>
        <v>0</v>
      </c>
      <c r="L87" s="17">
        <f>SUM(L84:L86)</f>
        <v>0</v>
      </c>
      <c r="M87" s="17">
        <f>SUM(M84:M86)</f>
        <v>0</v>
      </c>
      <c r="N87" s="17">
        <f>SUM(N84:N86)</f>
        <v>0</v>
      </c>
      <c r="O87" s="17">
        <f>SUM(O84:O86)</f>
        <v>0</v>
      </c>
      <c r="P87" s="54" t="s">
        <v>13</v>
      </c>
      <c r="Q87" s="17">
        <f>SUM(Q84:Q86)</f>
        <v>0</v>
      </c>
      <c r="R87" s="17">
        <f>SUM(R84:R86)</f>
        <v>0</v>
      </c>
      <c r="S87" s="17">
        <f>SUM(S84:S86)</f>
        <v>0</v>
      </c>
      <c r="T87" s="54" t="s">
        <v>13</v>
      </c>
      <c r="U87" s="55" t="s">
        <v>13</v>
      </c>
      <c r="V87" s="55" t="s">
        <v>13</v>
      </c>
      <c r="W87" s="55" t="s">
        <v>13</v>
      </c>
      <c r="X87" s="67" t="s">
        <v>13</v>
      </c>
    </row>
    <row r="88" spans="1:24" x14ac:dyDescent="0.2">
      <c r="A88" s="66" t="s">
        <v>26</v>
      </c>
      <c r="B88" s="55">
        <v>2</v>
      </c>
      <c r="C88" s="54" t="s">
        <v>13</v>
      </c>
      <c r="D88" s="54" t="s">
        <v>13</v>
      </c>
      <c r="E88" s="54" t="s">
        <v>13</v>
      </c>
      <c r="F88" s="17">
        <f>SUM(F84:F86)</f>
        <v>0</v>
      </c>
      <c r="G88" s="55" t="s">
        <v>13</v>
      </c>
      <c r="H88" s="55" t="s">
        <v>13</v>
      </c>
      <c r="I88" s="55" t="s">
        <v>13</v>
      </c>
      <c r="J88" s="17">
        <f>SUM(J84:J86)</f>
        <v>0</v>
      </c>
      <c r="K88" s="55" t="s">
        <v>13</v>
      </c>
      <c r="L88" s="55" t="s">
        <v>13</v>
      </c>
      <c r="M88" s="55" t="s">
        <v>13</v>
      </c>
      <c r="N88" s="55" t="s">
        <v>13</v>
      </c>
      <c r="O88" s="55" t="s">
        <v>13</v>
      </c>
      <c r="P88" s="17">
        <f>SUM(P84:P86)</f>
        <v>0</v>
      </c>
      <c r="Q88" s="55" t="s">
        <v>13</v>
      </c>
      <c r="R88" s="54" t="s">
        <v>13</v>
      </c>
      <c r="S88" s="54" t="s">
        <v>13</v>
      </c>
      <c r="T88" s="17">
        <f>SUM(T84:T86)</f>
        <v>0</v>
      </c>
      <c r="U88" s="20" t="s">
        <v>13</v>
      </c>
      <c r="V88" s="55" t="s">
        <v>13</v>
      </c>
      <c r="W88" s="55" t="s">
        <v>13</v>
      </c>
      <c r="X88" s="67" t="s">
        <v>13</v>
      </c>
    </row>
    <row r="89" spans="1:24" x14ac:dyDescent="0.2">
      <c r="A89" s="66" t="s">
        <v>78</v>
      </c>
      <c r="B89" s="55">
        <v>2</v>
      </c>
      <c r="C89" s="17">
        <f>SUMIF(H84:H86,"f",C84:C86)</f>
        <v>0</v>
      </c>
      <c r="D89" s="17">
        <f>SUMIF(H84:H86,"f",D84:D86)</f>
        <v>0</v>
      </c>
      <c r="E89" s="17">
        <f>SUMIF(H84:H86,"f",E84:E86)</f>
        <v>0</v>
      </c>
      <c r="F89" s="54" t="s">
        <v>13</v>
      </c>
      <c r="G89" s="55" t="s">
        <v>13</v>
      </c>
      <c r="H89" s="55" t="s">
        <v>13</v>
      </c>
      <c r="I89" s="17">
        <f>SUMIF(H84:H86,"f",I84:I86)</f>
        <v>0</v>
      </c>
      <c r="J89" s="55" t="s">
        <v>13</v>
      </c>
      <c r="K89" s="17">
        <f>SUMIF(H84:H86,"f",K84:K86)</f>
        <v>0</v>
      </c>
      <c r="L89" s="17">
        <f>SUMIF(H84:H86,"f",L84:L86)</f>
        <v>0</v>
      </c>
      <c r="M89" s="17">
        <f>SUMIF(H84:H86,"f",M84:M86)</f>
        <v>0</v>
      </c>
      <c r="N89" s="17">
        <f>SUMIF(H84:H86,"f",N84:N86)</f>
        <v>0</v>
      </c>
      <c r="O89" s="17">
        <f>SUMIF(H84:H86,"f",O84:O86)</f>
        <v>0</v>
      </c>
      <c r="P89" s="55" t="s">
        <v>13</v>
      </c>
      <c r="Q89" s="17">
        <f>SUMIF(H84:H86,"f",Q84:Q86)</f>
        <v>0</v>
      </c>
      <c r="R89" s="17">
        <f>SUMIF(H84:H86,"f",R84:R86)</f>
        <v>0</v>
      </c>
      <c r="S89" s="17">
        <f>SUMIF(H84:H86,"f",S84:S86)</f>
        <v>0</v>
      </c>
      <c r="T89" s="54" t="s">
        <v>13</v>
      </c>
      <c r="U89" s="55" t="s">
        <v>13</v>
      </c>
      <c r="V89" s="55" t="s">
        <v>13</v>
      </c>
      <c r="W89" s="55" t="s">
        <v>13</v>
      </c>
      <c r="X89" s="67" t="s">
        <v>13</v>
      </c>
    </row>
    <row r="90" spans="1:24" x14ac:dyDescent="0.2">
      <c r="A90" s="136" t="s">
        <v>30</v>
      </c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8"/>
    </row>
    <row r="91" spans="1:24" ht="29" x14ac:dyDescent="0.2">
      <c r="A91" s="73" t="s">
        <v>146</v>
      </c>
      <c r="B91" s="74">
        <v>2</v>
      </c>
      <c r="C91" s="102">
        <v>3</v>
      </c>
      <c r="D91" s="54">
        <f>IF(C91&gt;0,K91/(I91/C91),0)</f>
        <v>1.6428571428571428</v>
      </c>
      <c r="E91" s="54">
        <f>IF(C91&gt;0,R91/(I91/C91),0)</f>
        <v>1.3571428571428572</v>
      </c>
      <c r="F91" s="54">
        <f>IF(U91&gt;0,FLOOR((P91+T91)/U91,0.1),0)</f>
        <v>2</v>
      </c>
      <c r="G91" s="76" t="s">
        <v>16</v>
      </c>
      <c r="H91" s="76" t="s">
        <v>18</v>
      </c>
      <c r="I91" s="20">
        <f>K91+R91</f>
        <v>84</v>
      </c>
      <c r="J91" s="20">
        <f>P91+T91</f>
        <v>58</v>
      </c>
      <c r="K91" s="20">
        <f>L91+Q91</f>
        <v>46</v>
      </c>
      <c r="L91" s="20">
        <f>M91+N91</f>
        <v>45</v>
      </c>
      <c r="M91" s="74">
        <v>15</v>
      </c>
      <c r="N91" s="55">
        <f>O91+P91</f>
        <v>30</v>
      </c>
      <c r="O91" s="74"/>
      <c r="P91" s="74">
        <v>30</v>
      </c>
      <c r="Q91" s="74">
        <v>1</v>
      </c>
      <c r="R91" s="89">
        <f>(C91*U91)-K91</f>
        <v>38</v>
      </c>
      <c r="S91" s="75">
        <v>10</v>
      </c>
      <c r="T91" s="91">
        <f>R91-S91</f>
        <v>28</v>
      </c>
      <c r="U91" s="85">
        <v>28</v>
      </c>
      <c r="V91" s="77">
        <v>70</v>
      </c>
      <c r="W91" s="77">
        <v>30</v>
      </c>
      <c r="X91" s="78"/>
    </row>
    <row r="92" spans="1:24" x14ac:dyDescent="0.2">
      <c r="A92" s="73" t="s">
        <v>121</v>
      </c>
      <c r="B92" s="74">
        <v>2</v>
      </c>
      <c r="C92" s="102">
        <v>2</v>
      </c>
      <c r="D92" s="54">
        <f t="shared" ref="D92:D98" si="20">IF(C92&gt;0,K92/(I92/C92),0)</f>
        <v>1.103448275862069</v>
      </c>
      <c r="E92" s="54">
        <f t="shared" ref="E92:E98" si="21">IF(C92&gt;0,R92/(I92/C92),0)</f>
        <v>0.89655172413793105</v>
      </c>
      <c r="F92" s="54">
        <f t="shared" ref="F92:F98" si="22">IF(U92&gt;0,FLOOR((P92+T92)/U92,0.1),0)</f>
        <v>0.8</v>
      </c>
      <c r="G92" s="76" t="s">
        <v>16</v>
      </c>
      <c r="H92" s="76" t="s">
        <v>18</v>
      </c>
      <c r="I92" s="20">
        <f t="shared" ref="I92:I98" si="23">K92+R92</f>
        <v>58</v>
      </c>
      <c r="J92" s="20">
        <f t="shared" ref="J92:J98" si="24">P92+T92</f>
        <v>26</v>
      </c>
      <c r="K92" s="20">
        <f t="shared" ref="K92:K98" si="25">L92+Q92</f>
        <v>32</v>
      </c>
      <c r="L92" s="20">
        <f t="shared" ref="L92:L98" si="26">M92+N92</f>
        <v>30</v>
      </c>
      <c r="M92" s="74">
        <v>15</v>
      </c>
      <c r="N92" s="55">
        <f t="shared" ref="N92:N98" si="27">O92+P92</f>
        <v>15</v>
      </c>
      <c r="O92" s="74"/>
      <c r="P92" s="74">
        <v>15</v>
      </c>
      <c r="Q92" s="74">
        <v>2</v>
      </c>
      <c r="R92" s="89">
        <f t="shared" ref="R92:R96" si="28">(C92*U92)-K92</f>
        <v>26</v>
      </c>
      <c r="S92" s="75">
        <v>15</v>
      </c>
      <c r="T92" s="91">
        <f t="shared" ref="T92:T96" si="29">R92-S92</f>
        <v>11</v>
      </c>
      <c r="U92" s="85">
        <v>29</v>
      </c>
      <c r="V92" s="77">
        <v>55</v>
      </c>
      <c r="W92" s="77">
        <v>45</v>
      </c>
      <c r="X92" s="78"/>
    </row>
    <row r="93" spans="1:24" x14ac:dyDescent="0.2">
      <c r="A93" s="73" t="s">
        <v>122</v>
      </c>
      <c r="B93" s="74">
        <v>2</v>
      </c>
      <c r="C93" s="102">
        <v>3.5</v>
      </c>
      <c r="D93" s="54">
        <f t="shared" si="20"/>
        <v>2.4230769230769229</v>
      </c>
      <c r="E93" s="54">
        <f t="shared" si="21"/>
        <v>1.0769230769230769</v>
      </c>
      <c r="F93" s="54">
        <f t="shared" si="22"/>
        <v>1.2000000000000002</v>
      </c>
      <c r="G93" s="76" t="s">
        <v>16</v>
      </c>
      <c r="H93" s="76" t="s">
        <v>18</v>
      </c>
      <c r="I93" s="20">
        <f t="shared" si="23"/>
        <v>91</v>
      </c>
      <c r="J93" s="20">
        <f t="shared" si="24"/>
        <v>33</v>
      </c>
      <c r="K93" s="20">
        <f t="shared" si="25"/>
        <v>63</v>
      </c>
      <c r="L93" s="20">
        <f t="shared" si="26"/>
        <v>60</v>
      </c>
      <c r="M93" s="74">
        <v>30</v>
      </c>
      <c r="N93" s="55">
        <f t="shared" si="27"/>
        <v>30</v>
      </c>
      <c r="O93" s="74"/>
      <c r="P93" s="74">
        <v>30</v>
      </c>
      <c r="Q93" s="74">
        <v>3</v>
      </c>
      <c r="R93" s="89">
        <f t="shared" si="28"/>
        <v>28</v>
      </c>
      <c r="S93" s="75">
        <v>25</v>
      </c>
      <c r="T93" s="91">
        <f t="shared" si="29"/>
        <v>3</v>
      </c>
      <c r="U93" s="85">
        <v>26</v>
      </c>
      <c r="V93" s="77">
        <v>50</v>
      </c>
      <c r="W93" s="77">
        <v>50</v>
      </c>
      <c r="X93" s="78"/>
    </row>
    <row r="94" spans="1:24" x14ac:dyDescent="0.2">
      <c r="A94" s="73" t="s">
        <v>123</v>
      </c>
      <c r="B94" s="74">
        <v>2</v>
      </c>
      <c r="C94" s="102">
        <v>3</v>
      </c>
      <c r="D94" s="54">
        <f t="shared" si="20"/>
        <v>1.7037037037037037</v>
      </c>
      <c r="E94" s="54">
        <f t="shared" si="21"/>
        <v>1.2962962962962963</v>
      </c>
      <c r="F94" s="54">
        <f t="shared" si="22"/>
        <v>1.6</v>
      </c>
      <c r="G94" s="76" t="s">
        <v>20</v>
      </c>
      <c r="H94" s="76" t="s">
        <v>18</v>
      </c>
      <c r="I94" s="20">
        <f t="shared" si="23"/>
        <v>81</v>
      </c>
      <c r="J94" s="20">
        <f t="shared" si="24"/>
        <v>45</v>
      </c>
      <c r="K94" s="20">
        <f t="shared" si="25"/>
        <v>46</v>
      </c>
      <c r="L94" s="20">
        <f t="shared" si="26"/>
        <v>45</v>
      </c>
      <c r="M94" s="74">
        <v>15</v>
      </c>
      <c r="N94" s="55">
        <f t="shared" si="27"/>
        <v>30</v>
      </c>
      <c r="O94" s="74"/>
      <c r="P94" s="74">
        <v>30</v>
      </c>
      <c r="Q94" s="74">
        <v>1</v>
      </c>
      <c r="R94" s="89">
        <f t="shared" si="28"/>
        <v>35</v>
      </c>
      <c r="S94" s="75">
        <v>20</v>
      </c>
      <c r="T94" s="91">
        <f t="shared" si="29"/>
        <v>15</v>
      </c>
      <c r="U94" s="85">
        <v>27</v>
      </c>
      <c r="V94" s="77">
        <v>50</v>
      </c>
      <c r="W94" s="77">
        <v>50</v>
      </c>
      <c r="X94" s="78"/>
    </row>
    <row r="95" spans="1:24" x14ac:dyDescent="0.2">
      <c r="A95" s="73" t="s">
        <v>124</v>
      </c>
      <c r="B95" s="74">
        <v>2</v>
      </c>
      <c r="C95" s="102">
        <v>3</v>
      </c>
      <c r="D95" s="54">
        <f t="shared" si="20"/>
        <v>1.84</v>
      </c>
      <c r="E95" s="54">
        <f t="shared" si="21"/>
        <v>1.1599999999999999</v>
      </c>
      <c r="F95" s="54">
        <f t="shared" si="22"/>
        <v>2.3000000000000003</v>
      </c>
      <c r="G95" s="76" t="s">
        <v>20</v>
      </c>
      <c r="H95" s="76" t="s">
        <v>18</v>
      </c>
      <c r="I95" s="20">
        <f t="shared" si="23"/>
        <v>75</v>
      </c>
      <c r="J95" s="20">
        <f t="shared" si="24"/>
        <v>59</v>
      </c>
      <c r="K95" s="20">
        <f t="shared" si="25"/>
        <v>46</v>
      </c>
      <c r="L95" s="20">
        <f t="shared" si="26"/>
        <v>45</v>
      </c>
      <c r="M95" s="74">
        <v>15</v>
      </c>
      <c r="N95" s="55">
        <f t="shared" si="27"/>
        <v>30</v>
      </c>
      <c r="O95" s="74"/>
      <c r="P95" s="74">
        <v>30</v>
      </c>
      <c r="Q95" s="74">
        <v>1</v>
      </c>
      <c r="R95" s="89">
        <f t="shared" si="28"/>
        <v>29</v>
      </c>
      <c r="S95" s="75"/>
      <c r="T95" s="91">
        <f t="shared" si="29"/>
        <v>29</v>
      </c>
      <c r="U95" s="85">
        <v>25</v>
      </c>
      <c r="V95" s="77">
        <v>40</v>
      </c>
      <c r="W95" s="77">
        <v>60</v>
      </c>
      <c r="X95" s="78"/>
    </row>
    <row r="96" spans="1:24" x14ac:dyDescent="0.2">
      <c r="A96" s="73" t="s">
        <v>125</v>
      </c>
      <c r="B96" s="74">
        <v>2</v>
      </c>
      <c r="C96" s="75">
        <v>1.5</v>
      </c>
      <c r="D96" s="54">
        <f t="shared" si="20"/>
        <v>1.1071428571428572</v>
      </c>
      <c r="E96" s="54">
        <f t="shared" si="21"/>
        <v>0.39285714285714285</v>
      </c>
      <c r="F96" s="54">
        <f t="shared" si="22"/>
        <v>0</v>
      </c>
      <c r="G96" s="76" t="s">
        <v>20</v>
      </c>
      <c r="H96" s="76" t="s">
        <v>18</v>
      </c>
      <c r="I96" s="20">
        <f t="shared" si="23"/>
        <v>42</v>
      </c>
      <c r="J96" s="20">
        <f t="shared" si="24"/>
        <v>0</v>
      </c>
      <c r="K96" s="20">
        <f t="shared" si="25"/>
        <v>31</v>
      </c>
      <c r="L96" s="20">
        <f t="shared" si="26"/>
        <v>30</v>
      </c>
      <c r="M96" s="74">
        <v>15</v>
      </c>
      <c r="N96" s="55">
        <f t="shared" si="27"/>
        <v>15</v>
      </c>
      <c r="O96" s="74">
        <v>15</v>
      </c>
      <c r="P96" s="74"/>
      <c r="Q96" s="74">
        <v>1</v>
      </c>
      <c r="R96" s="89">
        <f t="shared" si="28"/>
        <v>11</v>
      </c>
      <c r="S96" s="75">
        <v>11</v>
      </c>
      <c r="T96" s="91">
        <f t="shared" si="29"/>
        <v>0</v>
      </c>
      <c r="U96" s="85">
        <v>28</v>
      </c>
      <c r="V96" s="77">
        <v>55</v>
      </c>
      <c r="W96" s="77">
        <v>45</v>
      </c>
      <c r="X96" s="78"/>
    </row>
    <row r="97" spans="1:24" x14ac:dyDescent="0.2">
      <c r="A97" s="58"/>
      <c r="B97" s="74">
        <v>2</v>
      </c>
      <c r="C97" s="75"/>
      <c r="D97" s="54">
        <f t="shared" si="20"/>
        <v>0</v>
      </c>
      <c r="E97" s="54">
        <f t="shared" si="21"/>
        <v>0</v>
      </c>
      <c r="F97" s="54">
        <f t="shared" si="22"/>
        <v>0</v>
      </c>
      <c r="G97" s="76"/>
      <c r="H97" s="76"/>
      <c r="I97" s="20">
        <f t="shared" si="23"/>
        <v>0</v>
      </c>
      <c r="J97" s="20">
        <f t="shared" si="24"/>
        <v>0</v>
      </c>
      <c r="K97" s="20">
        <f t="shared" si="25"/>
        <v>0</v>
      </c>
      <c r="L97" s="20">
        <f t="shared" si="26"/>
        <v>0</v>
      </c>
      <c r="M97" s="74"/>
      <c r="N97" s="55">
        <f t="shared" si="27"/>
        <v>0</v>
      </c>
      <c r="O97" s="74"/>
      <c r="P97" s="74"/>
      <c r="Q97" s="74"/>
      <c r="R97" s="89">
        <f>(C97*U97)-K97</f>
        <v>0</v>
      </c>
      <c r="S97" s="60"/>
      <c r="T97" s="91">
        <f>R97-S97</f>
        <v>0</v>
      </c>
      <c r="U97" s="86"/>
      <c r="V97" s="77"/>
      <c r="W97" s="77"/>
      <c r="X97" s="78"/>
    </row>
    <row r="98" spans="1:24" x14ac:dyDescent="0.2">
      <c r="A98" s="58"/>
      <c r="B98" s="59">
        <v>2</v>
      </c>
      <c r="C98" s="60"/>
      <c r="D98" s="54">
        <f t="shared" si="20"/>
        <v>0</v>
      </c>
      <c r="E98" s="54">
        <f t="shared" si="21"/>
        <v>0</v>
      </c>
      <c r="F98" s="61">
        <f t="shared" si="22"/>
        <v>0</v>
      </c>
      <c r="G98" s="16"/>
      <c r="H98" s="16"/>
      <c r="I98" s="62">
        <f t="shared" si="23"/>
        <v>0</v>
      </c>
      <c r="J98" s="20">
        <f t="shared" si="24"/>
        <v>0</v>
      </c>
      <c r="K98" s="62">
        <f t="shared" si="25"/>
        <v>0</v>
      </c>
      <c r="L98" s="62">
        <f t="shared" si="26"/>
        <v>0</v>
      </c>
      <c r="M98" s="59"/>
      <c r="N98" s="63">
        <f t="shared" si="27"/>
        <v>0</v>
      </c>
      <c r="O98" s="59"/>
      <c r="P98" s="59"/>
      <c r="Q98" s="59"/>
      <c r="R98" s="89">
        <f>(C98*U98)-K98</f>
        <v>0</v>
      </c>
      <c r="S98" s="60"/>
      <c r="T98" s="91">
        <f>R98-S98</f>
        <v>0</v>
      </c>
      <c r="U98" s="86"/>
      <c r="V98" s="64"/>
      <c r="W98" s="64"/>
      <c r="X98" s="65"/>
    </row>
    <row r="99" spans="1:24" x14ac:dyDescent="0.2">
      <c r="A99" s="66" t="s">
        <v>77</v>
      </c>
      <c r="B99" s="55">
        <v>2</v>
      </c>
      <c r="C99" s="17">
        <f>SUM(C91:C98)</f>
        <v>16</v>
      </c>
      <c r="D99" s="17">
        <f>SUM(D91:D98)</f>
        <v>9.8202289026426968</v>
      </c>
      <c r="E99" s="17">
        <f>SUM(E91:E98)</f>
        <v>6.1797710973573041</v>
      </c>
      <c r="F99" s="54" t="s">
        <v>13</v>
      </c>
      <c r="G99" s="55" t="s">
        <v>13</v>
      </c>
      <c r="H99" s="55" t="s">
        <v>13</v>
      </c>
      <c r="I99" s="17">
        <f>SUM(I91:I98)</f>
        <v>431</v>
      </c>
      <c r="J99" s="54" t="s">
        <v>13</v>
      </c>
      <c r="K99" s="17">
        <f>SUM(K91:K98)</f>
        <v>264</v>
      </c>
      <c r="L99" s="17">
        <f>SUM(L91:L98)</f>
        <v>255</v>
      </c>
      <c r="M99" s="17">
        <f>SUM(M91:M98)</f>
        <v>105</v>
      </c>
      <c r="N99" s="17">
        <f>SUM(N91:N98)</f>
        <v>150</v>
      </c>
      <c r="O99" s="17">
        <f>SUM(O91:O98)</f>
        <v>15</v>
      </c>
      <c r="P99" s="54" t="s">
        <v>13</v>
      </c>
      <c r="Q99" s="17">
        <f>SUM(Q91:Q98)</f>
        <v>9</v>
      </c>
      <c r="R99" s="17">
        <f>SUM(R91:R98)</f>
        <v>167</v>
      </c>
      <c r="S99" s="17">
        <f>SUM(S91:S98)</f>
        <v>81</v>
      </c>
      <c r="T99" s="54" t="s">
        <v>13</v>
      </c>
      <c r="U99" s="55" t="s">
        <v>13</v>
      </c>
      <c r="V99" s="55" t="s">
        <v>13</v>
      </c>
      <c r="W99" s="55" t="s">
        <v>13</v>
      </c>
      <c r="X99" s="67" t="s">
        <v>13</v>
      </c>
    </row>
    <row r="100" spans="1:24" x14ac:dyDescent="0.2">
      <c r="A100" s="66" t="s">
        <v>26</v>
      </c>
      <c r="B100" s="55">
        <v>2</v>
      </c>
      <c r="C100" s="54" t="s">
        <v>13</v>
      </c>
      <c r="D100" s="54" t="s">
        <v>13</v>
      </c>
      <c r="E100" s="54" t="s">
        <v>13</v>
      </c>
      <c r="F100" s="17">
        <f>SUM(F91:F98)</f>
        <v>7.9</v>
      </c>
      <c r="G100" s="55" t="s">
        <v>13</v>
      </c>
      <c r="H100" s="55" t="s">
        <v>13</v>
      </c>
      <c r="I100" s="55" t="s">
        <v>13</v>
      </c>
      <c r="J100" s="17">
        <f>SUM(J91:J98)</f>
        <v>221</v>
      </c>
      <c r="K100" s="55" t="s">
        <v>13</v>
      </c>
      <c r="L100" s="55" t="s">
        <v>13</v>
      </c>
      <c r="M100" s="55" t="s">
        <v>13</v>
      </c>
      <c r="N100" s="55" t="s">
        <v>13</v>
      </c>
      <c r="O100" s="55" t="s">
        <v>13</v>
      </c>
      <c r="P100" s="17">
        <f>SUM(P91:P98)</f>
        <v>135</v>
      </c>
      <c r="Q100" s="55" t="s">
        <v>13</v>
      </c>
      <c r="R100" s="54" t="s">
        <v>13</v>
      </c>
      <c r="S100" s="54" t="s">
        <v>13</v>
      </c>
      <c r="T100" s="17">
        <f>SUM(T91:T98)</f>
        <v>86</v>
      </c>
      <c r="U100" s="20" t="s">
        <v>13</v>
      </c>
      <c r="V100" s="55" t="s">
        <v>13</v>
      </c>
      <c r="W100" s="55" t="s">
        <v>13</v>
      </c>
      <c r="X100" s="67" t="s">
        <v>13</v>
      </c>
    </row>
    <row r="101" spans="1:24" x14ac:dyDescent="0.2">
      <c r="A101" s="66" t="s">
        <v>78</v>
      </c>
      <c r="B101" s="55">
        <v>2</v>
      </c>
      <c r="C101" s="17">
        <f>SUMIF(H92:H98,"f",C91:C98)</f>
        <v>0</v>
      </c>
      <c r="D101" s="17">
        <f>SUMIF(I92:I98,"f",D91:D98)</f>
        <v>0</v>
      </c>
      <c r="E101" s="17">
        <f>SUMIF(J92:J98,"f",E91:E98)</f>
        <v>0</v>
      </c>
      <c r="F101" s="54" t="s">
        <v>13</v>
      </c>
      <c r="G101" s="55" t="s">
        <v>13</v>
      </c>
      <c r="H101" s="55" t="s">
        <v>13</v>
      </c>
      <c r="I101" s="17">
        <f>SUMIF(N92:N98,"f",I91:I98)</f>
        <v>0</v>
      </c>
      <c r="J101" s="55" t="s">
        <v>13</v>
      </c>
      <c r="K101" s="17">
        <f>SUMIF(P92:P98,"f",K91:K98)</f>
        <v>0</v>
      </c>
      <c r="L101" s="17">
        <f>SUMIF(Q92:Q98,"f",L91:L98)</f>
        <v>0</v>
      </c>
      <c r="M101" s="17">
        <f>SUMIF(R92:R98,"f",M91:M98)</f>
        <v>0</v>
      </c>
      <c r="N101" s="17">
        <f>SUMIF(S92:S98,"f",N91:N98)</f>
        <v>0</v>
      </c>
      <c r="O101" s="17">
        <f>SUMIF(T92:T98,"f",O91:O98)</f>
        <v>0</v>
      </c>
      <c r="P101" s="55" t="s">
        <v>13</v>
      </c>
      <c r="Q101" s="17">
        <f>SUMIF(V92:V98,"f",Q91:Q98)</f>
        <v>0</v>
      </c>
      <c r="R101" s="17">
        <f>SUMIF(W92:W98,"f",R91:R98)</f>
        <v>0</v>
      </c>
      <c r="S101" s="17">
        <f>SUMIF(X92:X98,"f",S91:S98)</f>
        <v>0</v>
      </c>
      <c r="T101" s="54" t="s">
        <v>13</v>
      </c>
      <c r="U101" s="55" t="s">
        <v>13</v>
      </c>
      <c r="V101" s="55" t="s">
        <v>13</v>
      </c>
      <c r="W101" s="55" t="s">
        <v>13</v>
      </c>
      <c r="X101" s="67" t="s">
        <v>13</v>
      </c>
    </row>
    <row r="102" spans="1:24" x14ac:dyDescent="0.2">
      <c r="A102" s="136" t="s">
        <v>31</v>
      </c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8"/>
    </row>
    <row r="103" spans="1:24" ht="34.25" customHeight="1" x14ac:dyDescent="0.2">
      <c r="A103" s="83" t="s">
        <v>156</v>
      </c>
      <c r="B103" s="74">
        <v>2</v>
      </c>
      <c r="C103" s="75">
        <v>4</v>
      </c>
      <c r="D103" s="54">
        <f t="shared" ref="D103:D109" si="30">IF(C103&gt;0,K103/(I103/C103),0)</f>
        <v>2.3846153846153846</v>
      </c>
      <c r="E103" s="54">
        <f t="shared" ref="E103:E109" si="31">IF(C103&gt;0,R103/(I103/C103),0)</f>
        <v>1.6153846153846154</v>
      </c>
      <c r="F103" s="54">
        <f t="shared" ref="F103:F109" si="32">IF(U103&gt;0,FLOOR((P103+T103)/U103,0.1),0)</f>
        <v>2.7</v>
      </c>
      <c r="G103" s="76" t="s">
        <v>20</v>
      </c>
      <c r="H103" s="76" t="s">
        <v>19</v>
      </c>
      <c r="I103" s="20">
        <f>K103+R103</f>
        <v>104</v>
      </c>
      <c r="J103" s="20">
        <f>P103+T103</f>
        <v>72</v>
      </c>
      <c r="K103" s="20">
        <f>L103+Q103</f>
        <v>62</v>
      </c>
      <c r="L103" s="20">
        <f>M103+N103</f>
        <v>60</v>
      </c>
      <c r="M103" s="74">
        <v>30</v>
      </c>
      <c r="N103" s="55">
        <f t="shared" ref="N103:N109" si="33">O103+P103</f>
        <v>30</v>
      </c>
      <c r="O103" s="74"/>
      <c r="P103" s="74">
        <v>30</v>
      </c>
      <c r="Q103" s="74">
        <v>2</v>
      </c>
      <c r="R103" s="89">
        <f t="shared" ref="R103:R109" si="34">(C103*U103)-K103</f>
        <v>42</v>
      </c>
      <c r="S103" s="75"/>
      <c r="T103" s="91">
        <f t="shared" ref="T103:T109" si="35">R103-S103</f>
        <v>42</v>
      </c>
      <c r="U103" s="85">
        <v>26</v>
      </c>
      <c r="V103" s="77">
        <v>60</v>
      </c>
      <c r="W103" s="77">
        <v>40</v>
      </c>
      <c r="X103" s="78"/>
    </row>
    <row r="104" spans="1:24" x14ac:dyDescent="0.2">
      <c r="A104" s="58"/>
      <c r="B104" s="59">
        <v>2</v>
      </c>
      <c r="C104" s="60"/>
      <c r="D104" s="54">
        <f t="shared" si="30"/>
        <v>0</v>
      </c>
      <c r="E104" s="54">
        <f t="shared" si="31"/>
        <v>0</v>
      </c>
      <c r="F104" s="61">
        <f t="shared" si="32"/>
        <v>0</v>
      </c>
      <c r="G104" s="16"/>
      <c r="H104" s="16"/>
      <c r="I104" s="62">
        <f t="shared" ref="I104:I109" si="36">K104+R104</f>
        <v>0</v>
      </c>
      <c r="J104" s="20">
        <f t="shared" ref="J104:J109" si="37">P104+T104</f>
        <v>0</v>
      </c>
      <c r="K104" s="62">
        <f t="shared" ref="K104:K109" si="38">L104+Q104</f>
        <v>0</v>
      </c>
      <c r="L104" s="62">
        <f t="shared" ref="L104:L109" si="39">M104+N104</f>
        <v>0</v>
      </c>
      <c r="M104" s="59"/>
      <c r="N104" s="63">
        <f t="shared" si="33"/>
        <v>0</v>
      </c>
      <c r="O104" s="59"/>
      <c r="P104" s="59"/>
      <c r="Q104" s="59"/>
      <c r="R104" s="89">
        <f t="shared" si="34"/>
        <v>0</v>
      </c>
      <c r="S104" s="60"/>
      <c r="T104" s="91">
        <f t="shared" si="35"/>
        <v>0</v>
      </c>
      <c r="U104" s="86"/>
      <c r="V104" s="64"/>
      <c r="W104" s="64"/>
      <c r="X104" s="65"/>
    </row>
    <row r="105" spans="1:24" x14ac:dyDescent="0.2">
      <c r="A105" s="58"/>
      <c r="B105" s="59">
        <v>2</v>
      </c>
      <c r="C105" s="60"/>
      <c r="D105" s="54">
        <f t="shared" si="30"/>
        <v>0</v>
      </c>
      <c r="E105" s="54">
        <f t="shared" si="31"/>
        <v>0</v>
      </c>
      <c r="F105" s="61">
        <f t="shared" si="32"/>
        <v>0</v>
      </c>
      <c r="G105" s="16"/>
      <c r="H105" s="16"/>
      <c r="I105" s="62">
        <f t="shared" si="36"/>
        <v>0</v>
      </c>
      <c r="J105" s="20">
        <f t="shared" si="37"/>
        <v>0</v>
      </c>
      <c r="K105" s="62">
        <f t="shared" si="38"/>
        <v>0</v>
      </c>
      <c r="L105" s="62">
        <f t="shared" si="39"/>
        <v>0</v>
      </c>
      <c r="M105" s="59"/>
      <c r="N105" s="63">
        <f t="shared" si="33"/>
        <v>0</v>
      </c>
      <c r="O105" s="59"/>
      <c r="P105" s="59"/>
      <c r="Q105" s="59"/>
      <c r="R105" s="89">
        <f t="shared" si="34"/>
        <v>0</v>
      </c>
      <c r="S105" s="60"/>
      <c r="T105" s="91">
        <f t="shared" si="35"/>
        <v>0</v>
      </c>
      <c r="U105" s="86"/>
      <c r="V105" s="64"/>
      <c r="W105" s="64"/>
      <c r="X105" s="65"/>
    </row>
    <row r="106" spans="1:24" x14ac:dyDescent="0.2">
      <c r="A106" s="58"/>
      <c r="B106" s="59">
        <v>2</v>
      </c>
      <c r="C106" s="60"/>
      <c r="D106" s="54">
        <f t="shared" si="30"/>
        <v>0</v>
      </c>
      <c r="E106" s="54">
        <f t="shared" si="31"/>
        <v>0</v>
      </c>
      <c r="F106" s="61">
        <f t="shared" si="32"/>
        <v>0</v>
      </c>
      <c r="G106" s="16"/>
      <c r="H106" s="16"/>
      <c r="I106" s="62">
        <f t="shared" si="36"/>
        <v>0</v>
      </c>
      <c r="J106" s="20">
        <f t="shared" si="37"/>
        <v>0</v>
      </c>
      <c r="K106" s="62">
        <f t="shared" si="38"/>
        <v>0</v>
      </c>
      <c r="L106" s="62">
        <f t="shared" si="39"/>
        <v>0</v>
      </c>
      <c r="M106" s="59"/>
      <c r="N106" s="63">
        <f t="shared" si="33"/>
        <v>0</v>
      </c>
      <c r="O106" s="59"/>
      <c r="P106" s="59"/>
      <c r="Q106" s="59"/>
      <c r="R106" s="89">
        <f t="shared" si="34"/>
        <v>0</v>
      </c>
      <c r="S106" s="60"/>
      <c r="T106" s="91">
        <f t="shared" si="35"/>
        <v>0</v>
      </c>
      <c r="U106" s="86"/>
      <c r="V106" s="64"/>
      <c r="W106" s="64"/>
      <c r="X106" s="65"/>
    </row>
    <row r="107" spans="1:24" x14ac:dyDescent="0.2">
      <c r="A107" s="58"/>
      <c r="B107" s="59">
        <v>2</v>
      </c>
      <c r="C107" s="60"/>
      <c r="D107" s="54">
        <f t="shared" si="30"/>
        <v>0</v>
      </c>
      <c r="E107" s="54">
        <f t="shared" si="31"/>
        <v>0</v>
      </c>
      <c r="F107" s="61">
        <f t="shared" si="32"/>
        <v>0</v>
      </c>
      <c r="G107" s="16"/>
      <c r="H107" s="16"/>
      <c r="I107" s="62">
        <f t="shared" si="36"/>
        <v>0</v>
      </c>
      <c r="J107" s="20">
        <f t="shared" si="37"/>
        <v>0</v>
      </c>
      <c r="K107" s="62">
        <f t="shared" si="38"/>
        <v>0</v>
      </c>
      <c r="L107" s="62">
        <f t="shared" si="39"/>
        <v>0</v>
      </c>
      <c r="M107" s="59"/>
      <c r="N107" s="63">
        <f t="shared" si="33"/>
        <v>0</v>
      </c>
      <c r="O107" s="59"/>
      <c r="P107" s="59"/>
      <c r="Q107" s="59"/>
      <c r="R107" s="89">
        <f t="shared" si="34"/>
        <v>0</v>
      </c>
      <c r="S107" s="60"/>
      <c r="T107" s="91">
        <f t="shared" si="35"/>
        <v>0</v>
      </c>
      <c r="U107" s="86"/>
      <c r="V107" s="64"/>
      <c r="W107" s="64"/>
      <c r="X107" s="65"/>
    </row>
    <row r="108" spans="1:24" x14ac:dyDescent="0.2">
      <c r="A108" s="58"/>
      <c r="B108" s="59">
        <v>2</v>
      </c>
      <c r="C108" s="60"/>
      <c r="D108" s="54">
        <f t="shared" si="30"/>
        <v>0</v>
      </c>
      <c r="E108" s="54">
        <f t="shared" si="31"/>
        <v>0</v>
      </c>
      <c r="F108" s="61">
        <f t="shared" si="32"/>
        <v>0</v>
      </c>
      <c r="G108" s="16"/>
      <c r="H108" s="16"/>
      <c r="I108" s="62">
        <f t="shared" si="36"/>
        <v>0</v>
      </c>
      <c r="J108" s="20">
        <f t="shared" si="37"/>
        <v>0</v>
      </c>
      <c r="K108" s="62">
        <f t="shared" si="38"/>
        <v>0</v>
      </c>
      <c r="L108" s="62">
        <f t="shared" si="39"/>
        <v>0</v>
      </c>
      <c r="M108" s="59"/>
      <c r="N108" s="63">
        <f t="shared" si="33"/>
        <v>0</v>
      </c>
      <c r="O108" s="59"/>
      <c r="P108" s="59"/>
      <c r="Q108" s="59"/>
      <c r="R108" s="89">
        <f t="shared" si="34"/>
        <v>0</v>
      </c>
      <c r="S108" s="60"/>
      <c r="T108" s="91">
        <f t="shared" si="35"/>
        <v>0</v>
      </c>
      <c r="U108" s="86"/>
      <c r="V108" s="64"/>
      <c r="W108" s="64"/>
      <c r="X108" s="65"/>
    </row>
    <row r="109" spans="1:24" x14ac:dyDescent="0.2">
      <c r="A109" s="58"/>
      <c r="B109" s="59">
        <v>2</v>
      </c>
      <c r="C109" s="60"/>
      <c r="D109" s="54">
        <f t="shared" si="30"/>
        <v>0</v>
      </c>
      <c r="E109" s="54">
        <f t="shared" si="31"/>
        <v>0</v>
      </c>
      <c r="F109" s="61">
        <f t="shared" si="32"/>
        <v>0</v>
      </c>
      <c r="G109" s="16"/>
      <c r="H109" s="16"/>
      <c r="I109" s="62">
        <f t="shared" si="36"/>
        <v>0</v>
      </c>
      <c r="J109" s="20">
        <f t="shared" si="37"/>
        <v>0</v>
      </c>
      <c r="K109" s="62">
        <f t="shared" si="38"/>
        <v>0</v>
      </c>
      <c r="L109" s="62">
        <f t="shared" si="39"/>
        <v>0</v>
      </c>
      <c r="M109" s="59"/>
      <c r="N109" s="63">
        <f t="shared" si="33"/>
        <v>0</v>
      </c>
      <c r="O109" s="59"/>
      <c r="P109" s="59"/>
      <c r="Q109" s="59"/>
      <c r="R109" s="89">
        <f t="shared" si="34"/>
        <v>0</v>
      </c>
      <c r="S109" s="60"/>
      <c r="T109" s="91">
        <f t="shared" si="35"/>
        <v>0</v>
      </c>
      <c r="U109" s="86"/>
      <c r="V109" s="64"/>
      <c r="W109" s="64"/>
      <c r="X109" s="65"/>
    </row>
    <row r="110" spans="1:24" x14ac:dyDescent="0.2">
      <c r="A110" s="66" t="s">
        <v>77</v>
      </c>
      <c r="B110" s="55">
        <v>2</v>
      </c>
      <c r="C110" s="17">
        <f>SUM(C103:C109)</f>
        <v>4</v>
      </c>
      <c r="D110" s="17">
        <f>SUM(D103:D109)</f>
        <v>2.3846153846153846</v>
      </c>
      <c r="E110" s="17">
        <f>SUM(E103:E109)</f>
        <v>1.6153846153846154</v>
      </c>
      <c r="F110" s="54" t="s">
        <v>13</v>
      </c>
      <c r="G110" s="55" t="s">
        <v>13</v>
      </c>
      <c r="H110" s="55" t="s">
        <v>13</v>
      </c>
      <c r="I110" s="17">
        <f>SUM(I103:I109)</f>
        <v>104</v>
      </c>
      <c r="J110" s="54" t="s">
        <v>13</v>
      </c>
      <c r="K110" s="17">
        <f>SUM(K103:K109)</f>
        <v>62</v>
      </c>
      <c r="L110" s="17">
        <f>SUM(L103:L109)</f>
        <v>60</v>
      </c>
      <c r="M110" s="17">
        <f>SUM(M103:M109)</f>
        <v>30</v>
      </c>
      <c r="N110" s="17">
        <f>SUM(N103:N109)</f>
        <v>30</v>
      </c>
      <c r="O110" s="17">
        <f>SUM(O103:O109)</f>
        <v>0</v>
      </c>
      <c r="P110" s="54" t="s">
        <v>13</v>
      </c>
      <c r="Q110" s="17">
        <f>SUM(Q103:Q109)</f>
        <v>2</v>
      </c>
      <c r="R110" s="17">
        <f>SUM(R103:R109)</f>
        <v>42</v>
      </c>
      <c r="S110" s="17">
        <f>SUM(S103:S109)</f>
        <v>0</v>
      </c>
      <c r="T110" s="54" t="s">
        <v>13</v>
      </c>
      <c r="U110" s="55" t="s">
        <v>13</v>
      </c>
      <c r="V110" s="55" t="s">
        <v>13</v>
      </c>
      <c r="W110" s="55" t="s">
        <v>13</v>
      </c>
      <c r="X110" s="67" t="s">
        <v>13</v>
      </c>
    </row>
    <row r="111" spans="1:24" x14ac:dyDescent="0.2">
      <c r="A111" s="66" t="s">
        <v>26</v>
      </c>
      <c r="B111" s="55">
        <v>2</v>
      </c>
      <c r="C111" s="54" t="s">
        <v>13</v>
      </c>
      <c r="D111" s="54" t="s">
        <v>13</v>
      </c>
      <c r="E111" s="54" t="s">
        <v>13</v>
      </c>
      <c r="F111" s="17">
        <f>SUM(F103:F109)</f>
        <v>2.7</v>
      </c>
      <c r="G111" s="55" t="s">
        <v>13</v>
      </c>
      <c r="H111" s="55" t="s">
        <v>13</v>
      </c>
      <c r="I111" s="55" t="s">
        <v>13</v>
      </c>
      <c r="J111" s="17">
        <f>SUM(J103:J109)</f>
        <v>72</v>
      </c>
      <c r="K111" s="55" t="s">
        <v>13</v>
      </c>
      <c r="L111" s="55" t="s">
        <v>13</v>
      </c>
      <c r="M111" s="55" t="s">
        <v>13</v>
      </c>
      <c r="N111" s="55" t="s">
        <v>13</v>
      </c>
      <c r="O111" s="55" t="s">
        <v>13</v>
      </c>
      <c r="P111" s="17">
        <f>SUM(P103:P109)</f>
        <v>30</v>
      </c>
      <c r="Q111" s="55" t="s">
        <v>13</v>
      </c>
      <c r="R111" s="54" t="s">
        <v>13</v>
      </c>
      <c r="S111" s="54" t="s">
        <v>13</v>
      </c>
      <c r="T111" s="17">
        <f>SUM(T103:T109)</f>
        <v>42</v>
      </c>
      <c r="U111" s="20" t="s">
        <v>13</v>
      </c>
      <c r="V111" s="55" t="s">
        <v>13</v>
      </c>
      <c r="W111" s="55" t="s">
        <v>13</v>
      </c>
      <c r="X111" s="67" t="s">
        <v>13</v>
      </c>
    </row>
    <row r="112" spans="1:24" x14ac:dyDescent="0.2">
      <c r="A112" s="66" t="s">
        <v>78</v>
      </c>
      <c r="B112" s="55">
        <v>2</v>
      </c>
      <c r="C112" s="17">
        <f>SUMIF(H103:H109,"f",C103:C109)</f>
        <v>4</v>
      </c>
      <c r="D112" s="17">
        <f>SUMIF(H103:H109,"f",D103:D109)</f>
        <v>2.3846153846153846</v>
      </c>
      <c r="E112" s="17">
        <f>SUMIF(H103:H109,"f",E103:E109)</f>
        <v>1.6153846153846154</v>
      </c>
      <c r="F112" s="54" t="s">
        <v>13</v>
      </c>
      <c r="G112" s="55" t="s">
        <v>13</v>
      </c>
      <c r="H112" s="55" t="s">
        <v>13</v>
      </c>
      <c r="I112" s="17">
        <f>SUMIF(H103:H109,"f",I103:I109)</f>
        <v>104</v>
      </c>
      <c r="J112" s="55" t="s">
        <v>13</v>
      </c>
      <c r="K112" s="17">
        <f>SUMIF(H103:H109,"f",K103:K109)</f>
        <v>62</v>
      </c>
      <c r="L112" s="17">
        <f>SUMIF(H103:H109,"f",L103:L109)</f>
        <v>60</v>
      </c>
      <c r="M112" s="17">
        <f>SUMIF(H103:H109,"f",M103:M109)</f>
        <v>30</v>
      </c>
      <c r="N112" s="17">
        <f>SUMIF(H103:H109,"f",N103:N109)</f>
        <v>30</v>
      </c>
      <c r="O112" s="17">
        <f>SUMIF(H103:H109,"f",O103:O109)</f>
        <v>0</v>
      </c>
      <c r="P112" s="55" t="s">
        <v>13</v>
      </c>
      <c r="Q112" s="17">
        <f>SUMIF(H103:H109,"f",Q103:Q109)</f>
        <v>2</v>
      </c>
      <c r="R112" s="17">
        <f>SUMIF(H103:H109,"f",R103:R109)</f>
        <v>42</v>
      </c>
      <c r="S112" s="17">
        <f>SUMIF(H103:H109,"f",S103:S109)</f>
        <v>0</v>
      </c>
      <c r="T112" s="54" t="s">
        <v>13</v>
      </c>
      <c r="U112" s="55" t="s">
        <v>13</v>
      </c>
      <c r="V112" s="55" t="s">
        <v>13</v>
      </c>
      <c r="W112" s="55" t="s">
        <v>13</v>
      </c>
      <c r="X112" s="67" t="s">
        <v>13</v>
      </c>
    </row>
    <row r="113" spans="1:24" x14ac:dyDescent="0.2">
      <c r="A113" s="136" t="s">
        <v>34</v>
      </c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8"/>
    </row>
    <row r="114" spans="1:24" x14ac:dyDescent="0.2">
      <c r="A114" s="73" t="s">
        <v>149</v>
      </c>
      <c r="B114" s="74">
        <v>2</v>
      </c>
      <c r="C114" s="75">
        <v>3</v>
      </c>
      <c r="D114" s="54">
        <f>IF(C114&gt;0,K114/(I114/C114),0)</f>
        <v>1.8</v>
      </c>
      <c r="E114" s="54">
        <f>IF(C114&gt;0,R114/(I114/C114),0)</f>
        <v>1.2</v>
      </c>
      <c r="F114" s="54">
        <f>IF(U114&gt;0,FLOOR((P114+T114)/U114,0.1),0)</f>
        <v>0.60000000000000009</v>
      </c>
      <c r="G114" s="76" t="s">
        <v>20</v>
      </c>
      <c r="H114" s="76" t="s">
        <v>19</v>
      </c>
      <c r="I114" s="20">
        <f>K114+R114</f>
        <v>75</v>
      </c>
      <c r="J114" s="20">
        <f>P114+T114</f>
        <v>15</v>
      </c>
      <c r="K114" s="20">
        <f>L114+Q114</f>
        <v>45</v>
      </c>
      <c r="L114" s="20">
        <f>M114+N114</f>
        <v>45</v>
      </c>
      <c r="M114" s="74"/>
      <c r="N114" s="55">
        <f>O114+P114</f>
        <v>45</v>
      </c>
      <c r="O114" s="74">
        <v>45</v>
      </c>
      <c r="P114" s="74"/>
      <c r="Q114" s="74"/>
      <c r="R114" s="89">
        <f>(C114*U114)-K114</f>
        <v>30</v>
      </c>
      <c r="S114" s="75">
        <v>15</v>
      </c>
      <c r="T114" s="91">
        <f>R114-S114</f>
        <v>15</v>
      </c>
      <c r="U114" s="85">
        <v>25</v>
      </c>
      <c r="V114" s="77">
        <v>30</v>
      </c>
      <c r="W114" s="77">
        <v>70</v>
      </c>
      <c r="X114" s="78"/>
    </row>
    <row r="115" spans="1:24" x14ac:dyDescent="0.2">
      <c r="A115" s="58"/>
      <c r="B115" s="59">
        <v>2</v>
      </c>
      <c r="C115" s="60"/>
      <c r="D115" s="54">
        <f>IF(C115&gt;0,K115/(I115/C115),0)</f>
        <v>0</v>
      </c>
      <c r="E115" s="54">
        <f>IF(C115&gt;0,R115/(I115/C115),0)</f>
        <v>0</v>
      </c>
      <c r="F115" s="61">
        <f>IF(U115&gt;0,FLOOR((P115+T115)/U115,0.1),0)</f>
        <v>0</v>
      </c>
      <c r="G115" s="16"/>
      <c r="H115" s="16"/>
      <c r="I115" s="62">
        <f>K115+R115</f>
        <v>0</v>
      </c>
      <c r="J115" s="20">
        <f>P115+T115</f>
        <v>0</v>
      </c>
      <c r="K115" s="62">
        <f>L115+Q115</f>
        <v>0</v>
      </c>
      <c r="L115" s="62">
        <f>M115+N115</f>
        <v>0</v>
      </c>
      <c r="M115" s="59"/>
      <c r="N115" s="63">
        <f>O115+P115</f>
        <v>0</v>
      </c>
      <c r="O115" s="59"/>
      <c r="P115" s="59"/>
      <c r="Q115" s="59"/>
      <c r="R115" s="89">
        <f>(C115*U115)-K115</f>
        <v>0</v>
      </c>
      <c r="S115" s="60"/>
      <c r="T115" s="91">
        <f>R115-S115</f>
        <v>0</v>
      </c>
      <c r="U115" s="86"/>
      <c r="V115" s="64"/>
      <c r="W115" s="64"/>
      <c r="X115" s="65"/>
    </row>
    <row r="116" spans="1:24" x14ac:dyDescent="0.2">
      <c r="A116" s="66" t="s">
        <v>77</v>
      </c>
      <c r="B116" s="55">
        <v>2</v>
      </c>
      <c r="C116" s="17">
        <f>SUM(C114:C115)</f>
        <v>3</v>
      </c>
      <c r="D116" s="17">
        <f>SUM(D114:D115)</f>
        <v>1.8</v>
      </c>
      <c r="E116" s="17">
        <f>SUM(E114:E115)</f>
        <v>1.2</v>
      </c>
      <c r="F116" s="54" t="s">
        <v>13</v>
      </c>
      <c r="G116" s="55" t="s">
        <v>13</v>
      </c>
      <c r="H116" s="55" t="s">
        <v>13</v>
      </c>
      <c r="I116" s="17">
        <f>SUM(I114:I115)</f>
        <v>75</v>
      </c>
      <c r="J116" s="54" t="s">
        <v>13</v>
      </c>
      <c r="K116" s="17">
        <f>SUM(K114:K115)</f>
        <v>45</v>
      </c>
      <c r="L116" s="17">
        <f>SUM(L114:L115)</f>
        <v>45</v>
      </c>
      <c r="M116" s="17">
        <f>SUM(M114:M115)</f>
        <v>0</v>
      </c>
      <c r="N116" s="17">
        <f>SUM(N114:N115)</f>
        <v>45</v>
      </c>
      <c r="O116" s="17">
        <f>SUM(O114:O115)</f>
        <v>45</v>
      </c>
      <c r="P116" s="54" t="s">
        <v>13</v>
      </c>
      <c r="Q116" s="17">
        <f>SUM(Q114:Q115)</f>
        <v>0</v>
      </c>
      <c r="R116" s="17">
        <f>SUM(R114:R115)</f>
        <v>30</v>
      </c>
      <c r="S116" s="17">
        <f>SUM(S114:S115)</f>
        <v>15</v>
      </c>
      <c r="T116" s="54" t="s">
        <v>13</v>
      </c>
      <c r="U116" s="55" t="s">
        <v>13</v>
      </c>
      <c r="V116" s="55" t="s">
        <v>13</v>
      </c>
      <c r="W116" s="55" t="s">
        <v>13</v>
      </c>
      <c r="X116" s="67" t="s">
        <v>13</v>
      </c>
    </row>
    <row r="117" spans="1:24" x14ac:dyDescent="0.2">
      <c r="A117" s="66" t="s">
        <v>26</v>
      </c>
      <c r="B117" s="55">
        <v>2</v>
      </c>
      <c r="C117" s="54" t="s">
        <v>13</v>
      </c>
      <c r="D117" s="54" t="s">
        <v>13</v>
      </c>
      <c r="E117" s="54" t="s">
        <v>13</v>
      </c>
      <c r="F117" s="17">
        <f>SUM(F114:F115)</f>
        <v>0.60000000000000009</v>
      </c>
      <c r="G117" s="55" t="s">
        <v>13</v>
      </c>
      <c r="H117" s="55" t="s">
        <v>13</v>
      </c>
      <c r="I117" s="55" t="s">
        <v>13</v>
      </c>
      <c r="J117" s="17">
        <f>SUM(J114:J115)</f>
        <v>15</v>
      </c>
      <c r="K117" s="55" t="s">
        <v>13</v>
      </c>
      <c r="L117" s="55" t="s">
        <v>13</v>
      </c>
      <c r="M117" s="55" t="s">
        <v>13</v>
      </c>
      <c r="N117" s="55" t="s">
        <v>13</v>
      </c>
      <c r="O117" s="55" t="s">
        <v>13</v>
      </c>
      <c r="P117" s="17">
        <f>SUM(P114:P115)</f>
        <v>0</v>
      </c>
      <c r="Q117" s="55" t="s">
        <v>13</v>
      </c>
      <c r="R117" s="54" t="s">
        <v>13</v>
      </c>
      <c r="S117" s="54" t="s">
        <v>13</v>
      </c>
      <c r="T117" s="17">
        <f>SUM(T114:T115)</f>
        <v>15</v>
      </c>
      <c r="U117" s="20" t="s">
        <v>13</v>
      </c>
      <c r="V117" s="55" t="s">
        <v>13</v>
      </c>
      <c r="W117" s="55" t="s">
        <v>13</v>
      </c>
      <c r="X117" s="67" t="s">
        <v>13</v>
      </c>
    </row>
    <row r="118" spans="1:24" x14ac:dyDescent="0.2">
      <c r="A118" s="66" t="s">
        <v>78</v>
      </c>
      <c r="B118" s="55">
        <v>2</v>
      </c>
      <c r="C118" s="17">
        <f>SUMIF(H114:H115,"f",C114:C115)</f>
        <v>3</v>
      </c>
      <c r="D118" s="17">
        <f>SUMIF(H114:H115,"f",D114:D115)</f>
        <v>1.8</v>
      </c>
      <c r="E118" s="17">
        <f>SUMIF(H114:H115,"f",E114:E115)</f>
        <v>1.2</v>
      </c>
      <c r="F118" s="54" t="s">
        <v>13</v>
      </c>
      <c r="G118" s="55" t="s">
        <v>13</v>
      </c>
      <c r="H118" s="55" t="s">
        <v>13</v>
      </c>
      <c r="I118" s="17">
        <f>SUMIF(H114:H115,"f",I114:I115)</f>
        <v>75</v>
      </c>
      <c r="J118" s="55" t="s">
        <v>13</v>
      </c>
      <c r="K118" s="17">
        <f>SUMIF(H114:H115,"f",K114:K115)</f>
        <v>45</v>
      </c>
      <c r="L118" s="17">
        <f>SUMIF(H114:H115,"f",L114:L115)</f>
        <v>45</v>
      </c>
      <c r="M118" s="17">
        <f>SUMIF(H114:H115,"f",M114:M115)</f>
        <v>0</v>
      </c>
      <c r="N118" s="17">
        <f>SUMIF(H114:H115,"f",N114:N115)</f>
        <v>45</v>
      </c>
      <c r="O118" s="17">
        <f>SUMIF(H114:H115,"f",O114:O115)</f>
        <v>45</v>
      </c>
      <c r="P118" s="55" t="s">
        <v>13</v>
      </c>
      <c r="Q118" s="17">
        <f>SUMIF(H114:H115,"f",Q114:Q115)</f>
        <v>0</v>
      </c>
      <c r="R118" s="17">
        <f>SUMIF(H114:H115,"f",R114:R115)</f>
        <v>30</v>
      </c>
      <c r="S118" s="17">
        <f>SUMIF(H114:H115,"f",S114:S115)</f>
        <v>15</v>
      </c>
      <c r="T118" s="54" t="s">
        <v>13</v>
      </c>
      <c r="U118" s="55" t="s">
        <v>13</v>
      </c>
      <c r="V118" s="55" t="s">
        <v>13</v>
      </c>
      <c r="W118" s="55" t="s">
        <v>13</v>
      </c>
      <c r="X118" s="67" t="s">
        <v>13</v>
      </c>
    </row>
    <row r="119" spans="1:24" x14ac:dyDescent="0.2">
      <c r="A119" s="136" t="s">
        <v>32</v>
      </c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8"/>
    </row>
    <row r="120" spans="1:24" x14ac:dyDescent="0.2">
      <c r="A120" s="58" t="s">
        <v>140</v>
      </c>
      <c r="B120" s="59">
        <v>2</v>
      </c>
      <c r="C120" s="60">
        <v>0.5</v>
      </c>
      <c r="D120" s="54">
        <f>IF(C120&gt;0,K120/(I120/C120),0)</f>
        <v>0.16</v>
      </c>
      <c r="E120" s="54">
        <f>IF(C120&gt;0,R120/(I120/C120),0)</f>
        <v>0.34</v>
      </c>
      <c r="F120" s="61">
        <f>IF(U120&gt;0,FLOOR((P120+T120)/U120,0.1),0)</f>
        <v>0</v>
      </c>
      <c r="G120" s="16" t="s">
        <v>15</v>
      </c>
      <c r="H120" s="16" t="s">
        <v>18</v>
      </c>
      <c r="I120" s="62">
        <f>K120+R120</f>
        <v>12.5</v>
      </c>
      <c r="J120" s="20">
        <f>P120+T120</f>
        <v>0</v>
      </c>
      <c r="K120" s="62">
        <f>L120+Q120</f>
        <v>4</v>
      </c>
      <c r="L120" s="62">
        <f>M120+N120</f>
        <v>4</v>
      </c>
      <c r="M120" s="59">
        <v>4</v>
      </c>
      <c r="N120" s="63">
        <f>O120+P120</f>
        <v>0</v>
      </c>
      <c r="O120" s="59"/>
      <c r="P120" s="59"/>
      <c r="Q120" s="59"/>
      <c r="R120" s="89">
        <f>(C120*U120)-K120</f>
        <v>8.5</v>
      </c>
      <c r="S120" s="60">
        <v>8.5</v>
      </c>
      <c r="T120" s="91">
        <f>R120-S120</f>
        <v>0</v>
      </c>
      <c r="U120" s="92">
        <v>25</v>
      </c>
      <c r="V120" s="64">
        <v>60</v>
      </c>
      <c r="W120" s="64">
        <v>40</v>
      </c>
      <c r="X120" s="65"/>
    </row>
    <row r="121" spans="1:24" x14ac:dyDescent="0.2">
      <c r="A121" s="58" t="s">
        <v>167</v>
      </c>
      <c r="B121" s="59">
        <v>2</v>
      </c>
      <c r="C121" s="82">
        <v>0.25</v>
      </c>
      <c r="D121" s="101">
        <f>IF(C121&gt;0,K121/(I121/C121),0)</f>
        <v>6.6666666666666666E-2</v>
      </c>
      <c r="E121" s="101">
        <f>IF(C121&gt;0,R121/(I121/C121),0)</f>
        <v>0.18333333333333332</v>
      </c>
      <c r="F121" s="61">
        <f>IF(U121&gt;0,FLOOR((P121+T121)/U121,0.1),0)</f>
        <v>0</v>
      </c>
      <c r="G121" s="16" t="s">
        <v>15</v>
      </c>
      <c r="H121" s="16" t="s">
        <v>18</v>
      </c>
      <c r="I121" s="62">
        <f>K121+R121</f>
        <v>7.5</v>
      </c>
      <c r="J121" s="20">
        <f>P121+T121</f>
        <v>0</v>
      </c>
      <c r="K121" s="62">
        <f>L121+Q121</f>
        <v>2</v>
      </c>
      <c r="L121" s="62">
        <f>M121+N121</f>
        <v>2</v>
      </c>
      <c r="M121" s="59">
        <v>2</v>
      </c>
      <c r="N121" s="63">
        <f>O121+P121</f>
        <v>0</v>
      </c>
      <c r="O121" s="59"/>
      <c r="P121" s="59"/>
      <c r="Q121" s="59"/>
      <c r="R121" s="89">
        <f>(C121*U121)-K121</f>
        <v>5.5</v>
      </c>
      <c r="S121" s="60">
        <v>5.5</v>
      </c>
      <c r="T121" s="91">
        <f>R121-S121</f>
        <v>0</v>
      </c>
      <c r="U121" s="92">
        <v>30</v>
      </c>
      <c r="V121" s="64">
        <v>40</v>
      </c>
      <c r="W121" s="64">
        <v>60</v>
      </c>
      <c r="X121" s="65"/>
    </row>
    <row r="122" spans="1:24" x14ac:dyDescent="0.2">
      <c r="A122" s="58" t="s">
        <v>168</v>
      </c>
      <c r="B122" s="59">
        <v>2</v>
      </c>
      <c r="C122" s="82">
        <v>0.25</v>
      </c>
      <c r="D122" s="101">
        <f>IF(C122&gt;0,K122/(I122/C122),0)</f>
        <v>6.6666666666666666E-2</v>
      </c>
      <c r="E122" s="101">
        <f>IF(C122&gt;0,R122/(I122/C122),0)</f>
        <v>0.18333333333333332</v>
      </c>
      <c r="F122" s="61">
        <f>IF(U122&gt;0,FLOOR((P122+T122)/U122,0.1),0)</f>
        <v>0</v>
      </c>
      <c r="G122" s="16" t="s">
        <v>15</v>
      </c>
      <c r="H122" s="16" t="s">
        <v>18</v>
      </c>
      <c r="I122" s="62">
        <f>K122+R122</f>
        <v>7.5</v>
      </c>
      <c r="J122" s="20">
        <f>P122+T122</f>
        <v>0</v>
      </c>
      <c r="K122" s="62">
        <f>L122+Q122</f>
        <v>2</v>
      </c>
      <c r="L122" s="62">
        <f>M122+N122</f>
        <v>2</v>
      </c>
      <c r="M122" s="59">
        <v>2</v>
      </c>
      <c r="N122" s="63">
        <f>O122+P122</f>
        <v>0</v>
      </c>
      <c r="O122" s="59"/>
      <c r="P122" s="59"/>
      <c r="Q122" s="59"/>
      <c r="R122" s="89">
        <f>(C122*U122)-K122</f>
        <v>5.5</v>
      </c>
      <c r="S122" s="60">
        <v>5.5</v>
      </c>
      <c r="T122" s="91">
        <f>R122-S122</f>
        <v>0</v>
      </c>
      <c r="U122" s="92">
        <v>30</v>
      </c>
      <c r="V122" s="64">
        <v>65</v>
      </c>
      <c r="W122" s="64">
        <v>35</v>
      </c>
      <c r="X122" s="65"/>
    </row>
    <row r="123" spans="1:24" x14ac:dyDescent="0.2">
      <c r="A123" s="58"/>
      <c r="B123" s="59">
        <v>2</v>
      </c>
      <c r="C123" s="60"/>
      <c r="D123" s="54">
        <f>IF(C123&gt;0,K123/(I123/C123),0)</f>
        <v>0</v>
      </c>
      <c r="E123" s="54">
        <f>IF(C123&gt;0,R123/(I123/C123),0)</f>
        <v>0</v>
      </c>
      <c r="F123" s="61">
        <f>IF(U123&gt;0,FLOOR((P123+T123)/U123,0.1),0)</f>
        <v>0</v>
      </c>
      <c r="G123" s="16"/>
      <c r="H123" s="16"/>
      <c r="I123" s="62">
        <f>K123+R123</f>
        <v>0</v>
      </c>
      <c r="J123" s="20">
        <f>P123+T123</f>
        <v>0</v>
      </c>
      <c r="K123" s="62">
        <f>L123+Q123</f>
        <v>0</v>
      </c>
      <c r="L123" s="62">
        <f>M123+N123</f>
        <v>0</v>
      </c>
      <c r="M123" s="59"/>
      <c r="N123" s="63">
        <f>O123+P123</f>
        <v>0</v>
      </c>
      <c r="O123" s="59"/>
      <c r="P123" s="59"/>
      <c r="Q123" s="59"/>
      <c r="R123" s="89">
        <f>(C123*U123)-K123</f>
        <v>0</v>
      </c>
      <c r="S123" s="60"/>
      <c r="T123" s="91">
        <f>R123-S123</f>
        <v>0</v>
      </c>
      <c r="U123" s="86"/>
      <c r="V123" s="64"/>
      <c r="W123" s="64"/>
      <c r="X123" s="65"/>
    </row>
    <row r="124" spans="1:24" x14ac:dyDescent="0.2">
      <c r="A124" s="58"/>
      <c r="B124" s="59">
        <v>2</v>
      </c>
      <c r="C124" s="60"/>
      <c r="D124" s="54">
        <f>IF(C124&gt;0,K124/(I124/C124),0)</f>
        <v>0</v>
      </c>
      <c r="E124" s="54">
        <f>IF(C124&gt;0,R124/(I124/C124),0)</f>
        <v>0</v>
      </c>
      <c r="F124" s="61">
        <f>IF(U124&gt;0,FLOOR((P124+T124)/U124,0.1),0)</f>
        <v>0</v>
      </c>
      <c r="G124" s="16"/>
      <c r="H124" s="16"/>
      <c r="I124" s="62">
        <f>K124+R124</f>
        <v>0</v>
      </c>
      <c r="J124" s="20">
        <f>P124+T124</f>
        <v>0</v>
      </c>
      <c r="K124" s="62">
        <f>L124+Q124</f>
        <v>0</v>
      </c>
      <c r="L124" s="62">
        <f>M124+N124</f>
        <v>0</v>
      </c>
      <c r="M124" s="59"/>
      <c r="N124" s="63">
        <f>O124+P124</f>
        <v>0</v>
      </c>
      <c r="O124" s="59"/>
      <c r="P124" s="59"/>
      <c r="Q124" s="59"/>
      <c r="R124" s="89">
        <f>(C124*U124)-K124</f>
        <v>0</v>
      </c>
      <c r="S124" s="60"/>
      <c r="T124" s="91">
        <f>R124-S124</f>
        <v>0</v>
      </c>
      <c r="U124" s="86"/>
      <c r="V124" s="64"/>
      <c r="W124" s="64"/>
      <c r="X124" s="65"/>
    </row>
    <row r="125" spans="1:24" x14ac:dyDescent="0.2">
      <c r="A125" s="66" t="s">
        <v>77</v>
      </c>
      <c r="B125" s="55">
        <v>2</v>
      </c>
      <c r="C125" s="17">
        <f>SUM(C120:C124)</f>
        <v>1</v>
      </c>
      <c r="D125" s="17">
        <f>SUM(D120:D124)</f>
        <v>0.29333333333333333</v>
      </c>
      <c r="E125" s="17">
        <f>SUM(E120:E124)</f>
        <v>0.70666666666666667</v>
      </c>
      <c r="F125" s="54" t="s">
        <v>13</v>
      </c>
      <c r="G125" s="55" t="s">
        <v>13</v>
      </c>
      <c r="H125" s="55" t="s">
        <v>13</v>
      </c>
      <c r="I125" s="17">
        <f>SUM(I120:I124)</f>
        <v>27.5</v>
      </c>
      <c r="J125" s="54" t="s">
        <v>13</v>
      </c>
      <c r="K125" s="17">
        <f>SUM(K120:K124)</f>
        <v>8</v>
      </c>
      <c r="L125" s="17">
        <f>SUM(L120:L124)</f>
        <v>8</v>
      </c>
      <c r="M125" s="17">
        <f>SUM(M120:M124)</f>
        <v>8</v>
      </c>
      <c r="N125" s="17">
        <f>SUM(N120:N124)</f>
        <v>0</v>
      </c>
      <c r="O125" s="17">
        <f>SUM(O120:O124)</f>
        <v>0</v>
      </c>
      <c r="P125" s="54" t="s">
        <v>13</v>
      </c>
      <c r="Q125" s="17">
        <f>SUM(Q120:Q124)</f>
        <v>0</v>
      </c>
      <c r="R125" s="17">
        <f>SUM(R120:R124)</f>
        <v>19.5</v>
      </c>
      <c r="S125" s="17">
        <f>SUM(S120:S124)</f>
        <v>19.5</v>
      </c>
      <c r="T125" s="54" t="s">
        <v>13</v>
      </c>
      <c r="U125" s="55" t="s">
        <v>13</v>
      </c>
      <c r="V125" s="55" t="s">
        <v>13</v>
      </c>
      <c r="W125" s="55" t="s">
        <v>13</v>
      </c>
      <c r="X125" s="67" t="s">
        <v>13</v>
      </c>
    </row>
    <row r="126" spans="1:24" x14ac:dyDescent="0.2">
      <c r="A126" s="66" t="s">
        <v>26</v>
      </c>
      <c r="B126" s="55">
        <v>2</v>
      </c>
      <c r="C126" s="54" t="s">
        <v>13</v>
      </c>
      <c r="D126" s="54" t="s">
        <v>13</v>
      </c>
      <c r="E126" s="54" t="s">
        <v>13</v>
      </c>
      <c r="F126" s="17">
        <f>SUM(F120:F124)</f>
        <v>0</v>
      </c>
      <c r="G126" s="55" t="s">
        <v>13</v>
      </c>
      <c r="H126" s="55" t="s">
        <v>13</v>
      </c>
      <c r="I126" s="55" t="s">
        <v>13</v>
      </c>
      <c r="J126" s="17">
        <f>SUM(J120:J124)</f>
        <v>0</v>
      </c>
      <c r="K126" s="55" t="s">
        <v>13</v>
      </c>
      <c r="L126" s="55" t="s">
        <v>13</v>
      </c>
      <c r="M126" s="55" t="s">
        <v>13</v>
      </c>
      <c r="N126" s="55" t="s">
        <v>13</v>
      </c>
      <c r="O126" s="55" t="s">
        <v>13</v>
      </c>
      <c r="P126" s="17">
        <f>SUM(P120:P124)</f>
        <v>0</v>
      </c>
      <c r="Q126" s="55" t="s">
        <v>13</v>
      </c>
      <c r="R126" s="54" t="s">
        <v>13</v>
      </c>
      <c r="S126" s="54" t="s">
        <v>13</v>
      </c>
      <c r="T126" s="17">
        <f>SUM(T120:T124)</f>
        <v>0</v>
      </c>
      <c r="U126" s="20" t="s">
        <v>13</v>
      </c>
      <c r="V126" s="55" t="s">
        <v>13</v>
      </c>
      <c r="W126" s="55" t="s">
        <v>13</v>
      </c>
      <c r="X126" s="67" t="s">
        <v>13</v>
      </c>
    </row>
    <row r="127" spans="1:24" x14ac:dyDescent="0.2">
      <c r="A127" s="66" t="s">
        <v>78</v>
      </c>
      <c r="B127" s="55">
        <v>2</v>
      </c>
      <c r="C127" s="17">
        <f>SUMIF(H120:H124,"f",C120:C124)</f>
        <v>0</v>
      </c>
      <c r="D127" s="17">
        <f>SUMIF(H120:H124,"f",D120:D124)</f>
        <v>0</v>
      </c>
      <c r="E127" s="17">
        <f>SUMIF(H120:H124,"f",E120:E124)</f>
        <v>0</v>
      </c>
      <c r="F127" s="54" t="s">
        <v>13</v>
      </c>
      <c r="G127" s="55" t="s">
        <v>13</v>
      </c>
      <c r="H127" s="55" t="s">
        <v>13</v>
      </c>
      <c r="I127" s="17">
        <f>SUMIF(H120:H124,"f",I120:I124)</f>
        <v>0</v>
      </c>
      <c r="J127" s="55" t="s">
        <v>13</v>
      </c>
      <c r="K127" s="17">
        <f>SUMIF(H120:H124,"f",K120:K124)</f>
        <v>0</v>
      </c>
      <c r="L127" s="17">
        <f>SUMIF(H120:H124,"f",L120:L124)</f>
        <v>0</v>
      </c>
      <c r="M127" s="17">
        <f>SUMIF(H120:H124,"f",M120:M124)</f>
        <v>0</v>
      </c>
      <c r="N127" s="17">
        <f>SUMIF(H120:H124,"f",N120:N124)</f>
        <v>0</v>
      </c>
      <c r="O127" s="17">
        <f>SUMIF(H120:H124,"f",O120:O124)</f>
        <v>0</v>
      </c>
      <c r="P127" s="55" t="s">
        <v>13</v>
      </c>
      <c r="Q127" s="17">
        <f>SUMIF(H120:H124,"f",Q120:Q124)</f>
        <v>0</v>
      </c>
      <c r="R127" s="17">
        <f>SUMIF(H120:H124,"f",R120:R124)</f>
        <v>0</v>
      </c>
      <c r="S127" s="17">
        <f>SUMIF(H120:H124,"f",S120:S124)</f>
        <v>0</v>
      </c>
      <c r="T127" s="54" t="s">
        <v>13</v>
      </c>
      <c r="U127" s="55" t="s">
        <v>13</v>
      </c>
      <c r="V127" s="55" t="s">
        <v>13</v>
      </c>
      <c r="W127" s="55" t="s">
        <v>13</v>
      </c>
      <c r="X127" s="67" t="s">
        <v>13</v>
      </c>
    </row>
    <row r="128" spans="1:24" x14ac:dyDescent="0.2">
      <c r="A128" s="136" t="s">
        <v>33</v>
      </c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8"/>
    </row>
    <row r="129" spans="1:28" x14ac:dyDescent="0.2">
      <c r="A129" s="58"/>
      <c r="B129" s="59">
        <v>2</v>
      </c>
      <c r="C129" s="60"/>
      <c r="D129" s="54">
        <f>IF(C129&gt;0,K129/(I129/C129),0)</f>
        <v>0</v>
      </c>
      <c r="E129" s="54">
        <f>IF(C129&gt;0,R129/(I129/C129),0)</f>
        <v>0</v>
      </c>
      <c r="F129" s="61">
        <f>IF(U129&gt;0,FLOOR((P129+T129)/U129,0.1),0)</f>
        <v>0</v>
      </c>
      <c r="G129" s="16"/>
      <c r="H129" s="16"/>
      <c r="I129" s="62">
        <f>K129+R129</f>
        <v>0</v>
      </c>
      <c r="J129" s="20">
        <f>P129+T129</f>
        <v>0</v>
      </c>
      <c r="K129" s="62">
        <f>L129+Q129</f>
        <v>0</v>
      </c>
      <c r="L129" s="62">
        <f>M129+N129</f>
        <v>0</v>
      </c>
      <c r="M129" s="59"/>
      <c r="N129" s="63">
        <f>O129+P129</f>
        <v>0</v>
      </c>
      <c r="O129" s="59"/>
      <c r="P129" s="59"/>
      <c r="Q129" s="59"/>
      <c r="R129" s="89">
        <f>(C129*U129)-K129</f>
        <v>0</v>
      </c>
      <c r="S129" s="60"/>
      <c r="T129" s="91">
        <f>R129-S129</f>
        <v>0</v>
      </c>
      <c r="U129" s="86"/>
      <c r="V129" s="64"/>
      <c r="W129" s="64"/>
      <c r="X129" s="65"/>
    </row>
    <row r="130" spans="1:28" x14ac:dyDescent="0.2">
      <c r="A130" s="58"/>
      <c r="B130" s="59">
        <v>2</v>
      </c>
      <c r="C130" s="60"/>
      <c r="D130" s="54">
        <f>IF(C130&gt;0,K130/(I130/C130),0)</f>
        <v>0</v>
      </c>
      <c r="E130" s="54">
        <f>IF(C130&gt;0,R130/(I130/C130),0)</f>
        <v>0</v>
      </c>
      <c r="F130" s="61">
        <f>IF(U130&gt;0,FLOOR((P130+T130)/U130,0.1),0)</f>
        <v>0</v>
      </c>
      <c r="G130" s="16"/>
      <c r="H130" s="16"/>
      <c r="I130" s="62">
        <f>K130+R130</f>
        <v>0</v>
      </c>
      <c r="J130" s="20">
        <f>P130+T130</f>
        <v>0</v>
      </c>
      <c r="K130" s="62">
        <f>L130+Q130</f>
        <v>0</v>
      </c>
      <c r="L130" s="62">
        <f>M130+N130</f>
        <v>0</v>
      </c>
      <c r="M130" s="59"/>
      <c r="N130" s="63">
        <f>O130+P130</f>
        <v>0</v>
      </c>
      <c r="O130" s="59"/>
      <c r="P130" s="59"/>
      <c r="Q130" s="59"/>
      <c r="R130" s="89">
        <f>(C130*U130)-K130</f>
        <v>0</v>
      </c>
      <c r="S130" s="60"/>
      <c r="T130" s="91">
        <f>R130-S130</f>
        <v>0</v>
      </c>
      <c r="U130" s="86"/>
      <c r="V130" s="64"/>
      <c r="W130" s="64"/>
      <c r="X130" s="65"/>
    </row>
    <row r="131" spans="1:28" x14ac:dyDescent="0.2">
      <c r="A131" s="66" t="s">
        <v>77</v>
      </c>
      <c r="B131" s="55">
        <v>2</v>
      </c>
      <c r="C131" s="17">
        <f>SUM(C129:C130)</f>
        <v>0</v>
      </c>
      <c r="D131" s="17">
        <f>SUM(D129:D130)</f>
        <v>0</v>
      </c>
      <c r="E131" s="17">
        <f>SUM(E129:E130)</f>
        <v>0</v>
      </c>
      <c r="F131" s="54" t="s">
        <v>13</v>
      </c>
      <c r="G131" s="55" t="s">
        <v>13</v>
      </c>
      <c r="H131" s="55" t="s">
        <v>13</v>
      </c>
      <c r="I131" s="17">
        <f>SUM(I129:I130)</f>
        <v>0</v>
      </c>
      <c r="J131" s="54" t="s">
        <v>13</v>
      </c>
      <c r="K131" s="17">
        <f>SUM(K129:K130)</f>
        <v>0</v>
      </c>
      <c r="L131" s="17">
        <f>SUM(L129:L130)</f>
        <v>0</v>
      </c>
      <c r="M131" s="17">
        <f>SUM(M129:M130)</f>
        <v>0</v>
      </c>
      <c r="N131" s="17">
        <f>SUM(N129:N130)</f>
        <v>0</v>
      </c>
      <c r="O131" s="17">
        <f>SUM(O129:O130)</f>
        <v>0</v>
      </c>
      <c r="P131" s="54" t="s">
        <v>13</v>
      </c>
      <c r="Q131" s="17">
        <f>SUM(Q129:Q130)</f>
        <v>0</v>
      </c>
      <c r="R131" s="17">
        <f>SUM(R129:R130)</f>
        <v>0</v>
      </c>
      <c r="S131" s="17">
        <f>SUM(S129:S130)</f>
        <v>0</v>
      </c>
      <c r="T131" s="54" t="s">
        <v>13</v>
      </c>
      <c r="U131" s="55" t="s">
        <v>13</v>
      </c>
      <c r="V131" s="55" t="s">
        <v>13</v>
      </c>
      <c r="W131" s="55" t="s">
        <v>13</v>
      </c>
      <c r="X131" s="67" t="s">
        <v>13</v>
      </c>
    </row>
    <row r="132" spans="1:28" x14ac:dyDescent="0.2">
      <c r="A132" s="66" t="s">
        <v>26</v>
      </c>
      <c r="B132" s="55">
        <v>2</v>
      </c>
      <c r="C132" s="54" t="s">
        <v>13</v>
      </c>
      <c r="D132" s="54" t="s">
        <v>13</v>
      </c>
      <c r="E132" s="54" t="s">
        <v>13</v>
      </c>
      <c r="F132" s="17">
        <f>SUM(F129:F130)</f>
        <v>0</v>
      </c>
      <c r="G132" s="55" t="s">
        <v>13</v>
      </c>
      <c r="H132" s="55" t="s">
        <v>13</v>
      </c>
      <c r="I132" s="55" t="s">
        <v>13</v>
      </c>
      <c r="J132" s="17">
        <f>SUM(J129:J130)</f>
        <v>0</v>
      </c>
      <c r="K132" s="55" t="s">
        <v>13</v>
      </c>
      <c r="L132" s="55" t="s">
        <v>13</v>
      </c>
      <c r="M132" s="55" t="s">
        <v>13</v>
      </c>
      <c r="N132" s="55" t="s">
        <v>13</v>
      </c>
      <c r="O132" s="55" t="s">
        <v>13</v>
      </c>
      <c r="P132" s="17">
        <f>SUM(P129:P130)</f>
        <v>0</v>
      </c>
      <c r="Q132" s="55" t="s">
        <v>13</v>
      </c>
      <c r="R132" s="54" t="s">
        <v>13</v>
      </c>
      <c r="S132" s="54" t="s">
        <v>13</v>
      </c>
      <c r="T132" s="17">
        <f>SUM(T129:T130)</f>
        <v>0</v>
      </c>
      <c r="U132" s="20" t="s">
        <v>13</v>
      </c>
      <c r="V132" s="55" t="s">
        <v>13</v>
      </c>
      <c r="W132" s="55" t="s">
        <v>13</v>
      </c>
      <c r="X132" s="67" t="s">
        <v>13</v>
      </c>
    </row>
    <row r="133" spans="1:28" x14ac:dyDescent="0.2">
      <c r="A133" s="66" t="s">
        <v>78</v>
      </c>
      <c r="B133" s="55">
        <v>2</v>
      </c>
      <c r="C133" s="17">
        <f>SUMIF(H129:H130,"f",C129:C130)</f>
        <v>0</v>
      </c>
      <c r="D133" s="17">
        <f>SUMIF(H129:H130,"f",D129:D130)</f>
        <v>0</v>
      </c>
      <c r="E133" s="17">
        <f>SUMIF(H129:H130,"f",E129:E130)</f>
        <v>0</v>
      </c>
      <c r="F133" s="54" t="s">
        <v>13</v>
      </c>
      <c r="G133" s="55" t="s">
        <v>13</v>
      </c>
      <c r="H133" s="55" t="s">
        <v>13</v>
      </c>
      <c r="I133" s="17">
        <f>SUMIF(H129:H130,"f",I129:I130)</f>
        <v>0</v>
      </c>
      <c r="J133" s="55" t="s">
        <v>13</v>
      </c>
      <c r="K133" s="17">
        <f>SUMIF(H129:H130,"f",K129:K130)</f>
        <v>0</v>
      </c>
      <c r="L133" s="17">
        <f>SUMIF(H129:H130,"f",L129:L130)</f>
        <v>0</v>
      </c>
      <c r="M133" s="17">
        <f>SUMIF(H129:H130,"f",M129:M130)</f>
        <v>0</v>
      </c>
      <c r="N133" s="17">
        <f>SUMIF(H129:H130,"f",N129:N130)</f>
        <v>0</v>
      </c>
      <c r="O133" s="17">
        <f>SUMIF(H129:H130,"f",O129:O130)</f>
        <v>0</v>
      </c>
      <c r="P133" s="55" t="s">
        <v>13</v>
      </c>
      <c r="Q133" s="17">
        <f>SUMIF(H129:H130,"f",Q129:Q130)</f>
        <v>0</v>
      </c>
      <c r="R133" s="17">
        <f>SUMIF(H129:H130,"f",R129:R130)</f>
        <v>0</v>
      </c>
      <c r="S133" s="17">
        <f>SUMIF(H129:H130,"f",S129:S130)</f>
        <v>0</v>
      </c>
      <c r="T133" s="54" t="s">
        <v>13</v>
      </c>
      <c r="U133" s="55" t="s">
        <v>13</v>
      </c>
      <c r="V133" s="55" t="s">
        <v>13</v>
      </c>
      <c r="W133" s="55" t="s">
        <v>13</v>
      </c>
      <c r="X133" s="67" t="s">
        <v>13</v>
      </c>
    </row>
    <row r="134" spans="1:28" s="21" customFormat="1" ht="17" x14ac:dyDescent="0.2">
      <c r="A134" s="68" t="s">
        <v>76</v>
      </c>
      <c r="B134" s="69">
        <v>2</v>
      </c>
      <c r="C134" s="70">
        <f>SUM(C80,C87,C99,C110,C116,C125,C131)</f>
        <v>30</v>
      </c>
      <c r="D134" s="70">
        <f>SUM(D80,D87,D99,D110,D116,D125,D131)</f>
        <v>17.531510953924748</v>
      </c>
      <c r="E134" s="70">
        <f>SUM(E80,E87,E99,E110,E116,E125,E131)</f>
        <v>12.468489046075252</v>
      </c>
      <c r="F134" s="70">
        <f>SUM(F81,F88,F100,F111,F117,F126,F132)</f>
        <v>12.4</v>
      </c>
      <c r="G134" s="71" t="s">
        <v>13</v>
      </c>
      <c r="H134" s="71" t="s">
        <v>13</v>
      </c>
      <c r="I134" s="70">
        <f>SUM(I80,I87,I99,I110,I116,I125,I131)</f>
        <v>807.5</v>
      </c>
      <c r="J134" s="70">
        <f>SUM(J81,J88,J100,J111,J117,J126,J132)</f>
        <v>338</v>
      </c>
      <c r="K134" s="70">
        <f>SUM(K80,K87,K99,K110,K116,K125,K131)</f>
        <v>470</v>
      </c>
      <c r="L134" s="70">
        <f>SUM(L80,L87,L99,L110,L116,L125,L131)</f>
        <v>458</v>
      </c>
      <c r="M134" s="70">
        <f>SUM(M80,M87,M99,M110,M116,M125,M131)</f>
        <v>173</v>
      </c>
      <c r="N134" s="70">
        <f>SUM(N80,N87,N99,N110,N116,N125,N131)</f>
        <v>285</v>
      </c>
      <c r="O134" s="70">
        <f>SUM(O80,O87,O99,O110,O116,O125,O131)</f>
        <v>90</v>
      </c>
      <c r="P134" s="70">
        <f>SUM(P81,P88,P100,P111,P117,P126,P132)</f>
        <v>195</v>
      </c>
      <c r="Q134" s="70">
        <f>SUM(Q80,Q87,Q99,Q110,Q116,Q125,Q131)</f>
        <v>12</v>
      </c>
      <c r="R134" s="70">
        <f>SUM(R80,R87,R99,R110,R116,R125,R131)</f>
        <v>337.5</v>
      </c>
      <c r="S134" s="70">
        <f>SUM(S80,S87,S99,S110,S116,S125,S131)</f>
        <v>194.5</v>
      </c>
      <c r="T134" s="70">
        <f>SUM(T81,T88,T100,T111,T117,T126,T132)</f>
        <v>143</v>
      </c>
      <c r="U134" s="71" t="s">
        <v>13</v>
      </c>
      <c r="V134" s="71" t="s">
        <v>13</v>
      </c>
      <c r="W134" s="71" t="s">
        <v>13</v>
      </c>
      <c r="X134" s="72" t="s">
        <v>13</v>
      </c>
      <c r="Y134"/>
      <c r="Z134"/>
      <c r="AA134"/>
      <c r="AB134"/>
    </row>
    <row r="135" spans="1:28" ht="25.25" customHeight="1" x14ac:dyDescent="0.2">
      <c r="A135" s="121" t="s">
        <v>80</v>
      </c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3"/>
    </row>
    <row r="136" spans="1:28" x14ac:dyDescent="0.2">
      <c r="A136" s="136" t="s">
        <v>28</v>
      </c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8"/>
    </row>
    <row r="137" spans="1:28" x14ac:dyDescent="0.2">
      <c r="A137" s="58" t="s">
        <v>126</v>
      </c>
      <c r="B137" s="59">
        <v>3</v>
      </c>
      <c r="C137" s="60">
        <v>1</v>
      </c>
      <c r="D137" s="54">
        <f>IF(C137&gt;0,K137/(I137/C137),0)</f>
        <v>0.53333333333333333</v>
      </c>
      <c r="E137" s="54">
        <f>IF(C137&gt;0,R137/(I137/C137),0)</f>
        <v>0.46666666666666667</v>
      </c>
      <c r="F137" s="61">
        <f>IF(U137&gt;0,FLOOR((P137+T137)/U137,0.1),0)</f>
        <v>0</v>
      </c>
      <c r="G137" s="16" t="s">
        <v>20</v>
      </c>
      <c r="H137" s="16" t="s">
        <v>18</v>
      </c>
      <c r="I137" s="62">
        <f>K137+R137</f>
        <v>30</v>
      </c>
      <c r="J137" s="20">
        <f>P137+T137</f>
        <v>0</v>
      </c>
      <c r="K137" s="62">
        <f>L137+Q137</f>
        <v>16</v>
      </c>
      <c r="L137" s="62">
        <f>M137+N137</f>
        <v>15</v>
      </c>
      <c r="M137" s="59">
        <v>15</v>
      </c>
      <c r="N137" s="63">
        <f>O137+P137</f>
        <v>0</v>
      </c>
      <c r="O137" s="59"/>
      <c r="P137" s="59"/>
      <c r="Q137" s="59">
        <v>1</v>
      </c>
      <c r="R137" s="89">
        <f>(C137*U137)-K137</f>
        <v>14</v>
      </c>
      <c r="S137" s="60">
        <v>14</v>
      </c>
      <c r="T137" s="91">
        <f>R137-S137</f>
        <v>0</v>
      </c>
      <c r="U137" s="85">
        <v>30</v>
      </c>
      <c r="V137" s="64">
        <v>40</v>
      </c>
      <c r="W137" s="64">
        <v>60</v>
      </c>
      <c r="X137" s="65"/>
    </row>
    <row r="138" spans="1:28" x14ac:dyDescent="0.2">
      <c r="A138" s="58"/>
      <c r="B138" s="59">
        <v>3</v>
      </c>
      <c r="C138" s="82"/>
      <c r="D138" s="54">
        <f>IF(C138&gt;0,K138/(I138/C138),0)</f>
        <v>0</v>
      </c>
      <c r="E138" s="54">
        <f>IF(C138&gt;0,R138/(I138/C138),0)</f>
        <v>0</v>
      </c>
      <c r="F138" s="61">
        <f>IF(U138&gt;0,FLOOR((P138+T138)/U138,0.1),0)</f>
        <v>0</v>
      </c>
      <c r="G138" s="16"/>
      <c r="H138" s="16"/>
      <c r="I138" s="62">
        <f>K138+R138</f>
        <v>0</v>
      </c>
      <c r="J138" s="20">
        <f>P138+T138</f>
        <v>0</v>
      </c>
      <c r="K138" s="62">
        <f>L138+Q138</f>
        <v>0</v>
      </c>
      <c r="L138" s="62">
        <f>M138+N138</f>
        <v>0</v>
      </c>
      <c r="M138" s="59"/>
      <c r="N138" s="63">
        <f>O138+P138</f>
        <v>0</v>
      </c>
      <c r="O138" s="59"/>
      <c r="P138" s="59"/>
      <c r="Q138" s="59"/>
      <c r="R138" s="89">
        <f>(C138*U138)-K138</f>
        <v>0</v>
      </c>
      <c r="S138" s="60"/>
      <c r="T138" s="91">
        <f>R138-S138</f>
        <v>0</v>
      </c>
      <c r="U138" s="86"/>
      <c r="V138" s="64"/>
      <c r="W138" s="64"/>
      <c r="X138" s="65"/>
    </row>
    <row r="139" spans="1:28" x14ac:dyDescent="0.2">
      <c r="A139" s="58"/>
      <c r="B139" s="59">
        <v>3</v>
      </c>
      <c r="C139" s="82"/>
      <c r="D139" s="54">
        <f>IF(C139&gt;0,K139/(I139/C139),0)</f>
        <v>0</v>
      </c>
      <c r="E139" s="54">
        <f>IF(C139&gt;0,R139/(I139/C139),0)</f>
        <v>0</v>
      </c>
      <c r="F139" s="61">
        <f>IF(U139&gt;0,FLOOR((P139+T139)/U139,0.1),0)</f>
        <v>0</v>
      </c>
      <c r="G139" s="16"/>
      <c r="H139" s="16"/>
      <c r="I139" s="62">
        <f>K139+R139</f>
        <v>0</v>
      </c>
      <c r="J139" s="20">
        <f>P139+T139</f>
        <v>0</v>
      </c>
      <c r="K139" s="62">
        <f>L139+Q139</f>
        <v>0</v>
      </c>
      <c r="L139" s="62">
        <f>M139+N139</f>
        <v>0</v>
      </c>
      <c r="M139" s="59"/>
      <c r="N139" s="63">
        <f>O139+P139</f>
        <v>0</v>
      </c>
      <c r="O139" s="59"/>
      <c r="P139" s="59"/>
      <c r="Q139" s="59"/>
      <c r="R139" s="89">
        <f>(C139*U139)-K139</f>
        <v>0</v>
      </c>
      <c r="S139" s="60"/>
      <c r="T139" s="91">
        <f>R139-S139</f>
        <v>0</v>
      </c>
      <c r="U139" s="86"/>
      <c r="V139" s="64"/>
      <c r="W139" s="64"/>
      <c r="X139" s="65"/>
    </row>
    <row r="140" spans="1:28" x14ac:dyDescent="0.2">
      <c r="A140" s="58"/>
      <c r="B140" s="59">
        <v>3</v>
      </c>
      <c r="C140" s="60"/>
      <c r="D140" s="54">
        <f>IF(C140&gt;0,K140/(I140/C140),0)</f>
        <v>0</v>
      </c>
      <c r="E140" s="54">
        <f>IF(C140&gt;0,R140/(I140/C140),0)</f>
        <v>0</v>
      </c>
      <c r="F140" s="61">
        <f>IF(U140&gt;0,FLOOR((P140+T140)/U140,0.1),0)</f>
        <v>0</v>
      </c>
      <c r="G140" s="16"/>
      <c r="H140" s="16"/>
      <c r="I140" s="62">
        <f>K140+R140</f>
        <v>0</v>
      </c>
      <c r="J140" s="20">
        <f>P140+T140</f>
        <v>0</v>
      </c>
      <c r="K140" s="62">
        <f>L140+Q140</f>
        <v>0</v>
      </c>
      <c r="L140" s="62">
        <f>M140+N140</f>
        <v>0</v>
      </c>
      <c r="M140" s="59"/>
      <c r="N140" s="63">
        <f>O140+P140</f>
        <v>0</v>
      </c>
      <c r="O140" s="59"/>
      <c r="P140" s="59"/>
      <c r="Q140" s="59"/>
      <c r="R140" s="89">
        <f>(C140*U140)-K140</f>
        <v>0</v>
      </c>
      <c r="S140" s="60"/>
      <c r="T140" s="91">
        <f>R140-S140</f>
        <v>0</v>
      </c>
      <c r="U140" s="86"/>
      <c r="V140" s="64"/>
      <c r="W140" s="64"/>
      <c r="X140" s="65"/>
    </row>
    <row r="141" spans="1:28" x14ac:dyDescent="0.2">
      <c r="A141" s="66" t="s">
        <v>77</v>
      </c>
      <c r="B141" s="55">
        <v>3</v>
      </c>
      <c r="C141" s="17">
        <f>SUM(C137:C140)</f>
        <v>1</v>
      </c>
      <c r="D141" s="17">
        <f>SUM(D137:D140)</f>
        <v>0.53333333333333333</v>
      </c>
      <c r="E141" s="17">
        <f>SUM(E137:E140)</f>
        <v>0.46666666666666667</v>
      </c>
      <c r="F141" s="54" t="s">
        <v>13</v>
      </c>
      <c r="G141" s="55" t="s">
        <v>13</v>
      </c>
      <c r="H141" s="55" t="s">
        <v>13</v>
      </c>
      <c r="I141" s="17">
        <f>SUM(I137:I140)</f>
        <v>30</v>
      </c>
      <c r="J141" s="54" t="s">
        <v>13</v>
      </c>
      <c r="K141" s="17">
        <f>SUM(K137:K140)</f>
        <v>16</v>
      </c>
      <c r="L141" s="17">
        <f>SUM(L137:L140)</f>
        <v>15</v>
      </c>
      <c r="M141" s="17">
        <f>SUM(M137:M140)</f>
        <v>15</v>
      </c>
      <c r="N141" s="17">
        <f>SUM(N137:N140)</f>
        <v>0</v>
      </c>
      <c r="O141" s="17">
        <f>SUM(O137:O140)</f>
        <v>0</v>
      </c>
      <c r="P141" s="54" t="s">
        <v>13</v>
      </c>
      <c r="Q141" s="17">
        <f>SUM(Q137:Q140)</f>
        <v>1</v>
      </c>
      <c r="R141" s="17">
        <f>SUM(R137:R140)</f>
        <v>14</v>
      </c>
      <c r="S141" s="17">
        <f>SUM(S137:S140)</f>
        <v>14</v>
      </c>
      <c r="T141" s="54" t="s">
        <v>13</v>
      </c>
      <c r="U141" s="55" t="s">
        <v>13</v>
      </c>
      <c r="V141" s="55" t="s">
        <v>13</v>
      </c>
      <c r="W141" s="55" t="s">
        <v>13</v>
      </c>
      <c r="X141" s="67" t="s">
        <v>13</v>
      </c>
    </row>
    <row r="142" spans="1:28" x14ac:dyDescent="0.2">
      <c r="A142" s="66" t="s">
        <v>26</v>
      </c>
      <c r="B142" s="55">
        <v>3</v>
      </c>
      <c r="C142" s="54" t="s">
        <v>13</v>
      </c>
      <c r="D142" s="54" t="s">
        <v>13</v>
      </c>
      <c r="E142" s="54" t="s">
        <v>13</v>
      </c>
      <c r="F142" s="17">
        <f>SUM(F137:F140)</f>
        <v>0</v>
      </c>
      <c r="G142" s="55" t="s">
        <v>13</v>
      </c>
      <c r="H142" s="55" t="s">
        <v>13</v>
      </c>
      <c r="I142" s="55" t="s">
        <v>13</v>
      </c>
      <c r="J142" s="17">
        <f>SUM(J137:J140)</f>
        <v>0</v>
      </c>
      <c r="K142" s="55" t="s">
        <v>13</v>
      </c>
      <c r="L142" s="55" t="s">
        <v>13</v>
      </c>
      <c r="M142" s="55" t="s">
        <v>13</v>
      </c>
      <c r="N142" s="55" t="s">
        <v>13</v>
      </c>
      <c r="O142" s="55" t="s">
        <v>13</v>
      </c>
      <c r="P142" s="17">
        <f>SUM(P137:P140)</f>
        <v>0</v>
      </c>
      <c r="Q142" s="55" t="s">
        <v>13</v>
      </c>
      <c r="R142" s="54" t="s">
        <v>13</v>
      </c>
      <c r="S142" s="54" t="s">
        <v>13</v>
      </c>
      <c r="T142" s="17">
        <f>SUM(T137:T140)</f>
        <v>0</v>
      </c>
      <c r="U142" s="20" t="s">
        <v>13</v>
      </c>
      <c r="V142" s="55" t="s">
        <v>13</v>
      </c>
      <c r="W142" s="55" t="s">
        <v>13</v>
      </c>
      <c r="X142" s="67" t="s">
        <v>13</v>
      </c>
    </row>
    <row r="143" spans="1:28" x14ac:dyDescent="0.2">
      <c r="A143" s="66" t="s">
        <v>78</v>
      </c>
      <c r="B143" s="55">
        <v>3</v>
      </c>
      <c r="C143" s="17">
        <f>SUMIF(H137:H140,"f",C137:C140)</f>
        <v>0</v>
      </c>
      <c r="D143" s="17">
        <f>SUMIF(H137:H140,"f",D137:D140)</f>
        <v>0</v>
      </c>
      <c r="E143" s="17">
        <f>SUMIF(H137:H140,"f",E137:E140)</f>
        <v>0</v>
      </c>
      <c r="F143" s="54" t="s">
        <v>13</v>
      </c>
      <c r="G143" s="55" t="s">
        <v>13</v>
      </c>
      <c r="H143" s="55" t="s">
        <v>13</v>
      </c>
      <c r="I143" s="17">
        <f>SUMIF(H137:H140,"f",I137:I140)</f>
        <v>0</v>
      </c>
      <c r="J143" s="55" t="s">
        <v>13</v>
      </c>
      <c r="K143" s="17">
        <f>SUMIF(H137:H140,"f",K137:K140)</f>
        <v>0</v>
      </c>
      <c r="L143" s="17">
        <f>SUMIF(H137:H140,"f",L137:L140)</f>
        <v>0</v>
      </c>
      <c r="M143" s="17">
        <f>SUMIF(H137:H140,"f",M137:M140)</f>
        <v>0</v>
      </c>
      <c r="N143" s="17">
        <f>SUMIF(H137:H140,"f",N137:N140)</f>
        <v>0</v>
      </c>
      <c r="O143" s="17">
        <f>SUMIF(H137:H140,"f",O137:O140)</f>
        <v>0</v>
      </c>
      <c r="P143" s="55" t="s">
        <v>13</v>
      </c>
      <c r="Q143" s="17">
        <f>SUMIF(H137:H140,"f",Q137:Q140)</f>
        <v>0</v>
      </c>
      <c r="R143" s="17">
        <f>SUMIF(H137:H140,"f",R137:R140)</f>
        <v>0</v>
      </c>
      <c r="S143" s="17">
        <f>SUMIF(H137:H140,"f",S137:S140)</f>
        <v>0</v>
      </c>
      <c r="T143" s="54" t="s">
        <v>13</v>
      </c>
      <c r="U143" s="55" t="s">
        <v>13</v>
      </c>
      <c r="V143" s="55" t="s">
        <v>13</v>
      </c>
      <c r="W143" s="55" t="s">
        <v>13</v>
      </c>
      <c r="X143" s="67" t="s">
        <v>13</v>
      </c>
    </row>
    <row r="144" spans="1:28" x14ac:dyDescent="0.2">
      <c r="A144" s="136" t="s">
        <v>29</v>
      </c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8"/>
    </row>
    <row r="145" spans="1:24" x14ac:dyDescent="0.2">
      <c r="A145" s="58"/>
      <c r="B145" s="59">
        <v>3</v>
      </c>
      <c r="C145" s="60"/>
      <c r="D145" s="54">
        <f>IF(C145&gt;0,K145/(I145/C145),0)</f>
        <v>0</v>
      </c>
      <c r="E145" s="54">
        <f>IF(C145&gt;0,R145/(I145/C145),0)</f>
        <v>0</v>
      </c>
      <c r="F145" s="61">
        <f>IF(U145&gt;0,FLOOR((P145+T145)/U145,0.1),0)</f>
        <v>0</v>
      </c>
      <c r="G145" s="16"/>
      <c r="H145" s="16"/>
      <c r="I145" s="62">
        <f>K145+R145</f>
        <v>0</v>
      </c>
      <c r="J145" s="20">
        <f>P145+T145</f>
        <v>0</v>
      </c>
      <c r="K145" s="62">
        <f>L145+Q145</f>
        <v>0</v>
      </c>
      <c r="L145" s="62">
        <f>M145+N145</f>
        <v>0</v>
      </c>
      <c r="M145" s="59"/>
      <c r="N145" s="63">
        <f>O145+P145</f>
        <v>0</v>
      </c>
      <c r="O145" s="59"/>
      <c r="P145" s="59"/>
      <c r="Q145" s="59"/>
      <c r="R145" s="89">
        <f>(C145*U145)-K145</f>
        <v>0</v>
      </c>
      <c r="S145" s="60"/>
      <c r="T145" s="91">
        <f>R145-S145</f>
        <v>0</v>
      </c>
      <c r="U145" s="86"/>
      <c r="V145" s="64"/>
      <c r="W145" s="64"/>
      <c r="X145" s="65"/>
    </row>
    <row r="146" spans="1:24" x14ac:dyDescent="0.2">
      <c r="A146" s="58"/>
      <c r="B146" s="59">
        <v>3</v>
      </c>
      <c r="C146" s="60"/>
      <c r="D146" s="54">
        <f>IF(C146&gt;0,K146/(I146/C146),0)</f>
        <v>0</v>
      </c>
      <c r="E146" s="54">
        <f>IF(C146&gt;0,R146/(I146/C146),0)</f>
        <v>0</v>
      </c>
      <c r="F146" s="61">
        <f>IF(U146&gt;0,FLOOR((P146+T146)/U146,0.1),0)</f>
        <v>0</v>
      </c>
      <c r="G146" s="16"/>
      <c r="H146" s="16"/>
      <c r="I146" s="62">
        <f>K146+R146</f>
        <v>0</v>
      </c>
      <c r="J146" s="20">
        <f>P146+T146</f>
        <v>0</v>
      </c>
      <c r="K146" s="62">
        <f>L146+Q146</f>
        <v>0</v>
      </c>
      <c r="L146" s="62">
        <f>M146+N146</f>
        <v>0</v>
      </c>
      <c r="M146" s="59"/>
      <c r="N146" s="63">
        <f>O146+P146</f>
        <v>0</v>
      </c>
      <c r="O146" s="59"/>
      <c r="P146" s="59"/>
      <c r="Q146" s="59"/>
      <c r="R146" s="89">
        <f>(C146*U146)-K146</f>
        <v>0</v>
      </c>
      <c r="S146" s="60"/>
      <c r="T146" s="91">
        <f>R146-S146</f>
        <v>0</v>
      </c>
      <c r="U146" s="86"/>
      <c r="V146" s="64"/>
      <c r="W146" s="64"/>
      <c r="X146" s="65"/>
    </row>
    <row r="147" spans="1:24" x14ac:dyDescent="0.2">
      <c r="A147" s="58"/>
      <c r="B147" s="59">
        <v>3</v>
      </c>
      <c r="C147" s="60"/>
      <c r="D147" s="54">
        <f>IF(C147&gt;0,K147/(I147/C147),0)</f>
        <v>0</v>
      </c>
      <c r="E147" s="54">
        <f>IF(C147&gt;0,R147/(I147/C147),0)</f>
        <v>0</v>
      </c>
      <c r="F147" s="61">
        <f>IF(U147&gt;0,FLOOR((P147+T147)/U147,0.1),0)</f>
        <v>0</v>
      </c>
      <c r="G147" s="16"/>
      <c r="H147" s="16"/>
      <c r="I147" s="62">
        <f>K147+R147</f>
        <v>0</v>
      </c>
      <c r="J147" s="20">
        <f>P147+T147</f>
        <v>0</v>
      </c>
      <c r="K147" s="62">
        <f>L147+Q147</f>
        <v>0</v>
      </c>
      <c r="L147" s="62">
        <f>M147+N147</f>
        <v>0</v>
      </c>
      <c r="M147" s="59"/>
      <c r="N147" s="63">
        <f>O147+P147</f>
        <v>0</v>
      </c>
      <c r="O147" s="59"/>
      <c r="P147" s="59"/>
      <c r="Q147" s="59"/>
      <c r="R147" s="89">
        <f>(C147*U147)-K147</f>
        <v>0</v>
      </c>
      <c r="S147" s="60"/>
      <c r="T147" s="91">
        <f>R147-S147</f>
        <v>0</v>
      </c>
      <c r="U147" s="86"/>
      <c r="V147" s="64"/>
      <c r="W147" s="64"/>
      <c r="X147" s="65"/>
    </row>
    <row r="148" spans="1:24" x14ac:dyDescent="0.2">
      <c r="A148" s="66" t="s">
        <v>77</v>
      </c>
      <c r="B148" s="55">
        <v>3</v>
      </c>
      <c r="C148" s="17">
        <f>SUM(C145:C147)</f>
        <v>0</v>
      </c>
      <c r="D148" s="17">
        <f>SUM(D145:D147)</f>
        <v>0</v>
      </c>
      <c r="E148" s="17">
        <f>SUM(E145:E147)</f>
        <v>0</v>
      </c>
      <c r="F148" s="54" t="s">
        <v>13</v>
      </c>
      <c r="G148" s="55" t="s">
        <v>13</v>
      </c>
      <c r="H148" s="55" t="s">
        <v>13</v>
      </c>
      <c r="I148" s="17">
        <f>SUM(I145:I147)</f>
        <v>0</v>
      </c>
      <c r="J148" s="54" t="s">
        <v>13</v>
      </c>
      <c r="K148" s="17">
        <f>SUM(K145:K147)</f>
        <v>0</v>
      </c>
      <c r="L148" s="17">
        <f>SUM(L145:L147)</f>
        <v>0</v>
      </c>
      <c r="M148" s="17">
        <f>SUM(M145:M147)</f>
        <v>0</v>
      </c>
      <c r="N148" s="17">
        <f>SUM(N145:N147)</f>
        <v>0</v>
      </c>
      <c r="O148" s="17">
        <f>SUM(O145:O147)</f>
        <v>0</v>
      </c>
      <c r="P148" s="54" t="s">
        <v>13</v>
      </c>
      <c r="Q148" s="17">
        <f>SUM(Q145:Q147)</f>
        <v>0</v>
      </c>
      <c r="R148" s="17">
        <f>SUM(R145:R147)</f>
        <v>0</v>
      </c>
      <c r="S148" s="17">
        <f>SUM(S145:S147)</f>
        <v>0</v>
      </c>
      <c r="T148" s="54" t="s">
        <v>13</v>
      </c>
      <c r="U148" s="55" t="s">
        <v>13</v>
      </c>
      <c r="V148" s="55" t="s">
        <v>13</v>
      </c>
      <c r="W148" s="55" t="s">
        <v>13</v>
      </c>
      <c r="X148" s="67" t="s">
        <v>13</v>
      </c>
    </row>
    <row r="149" spans="1:24" x14ac:dyDescent="0.2">
      <c r="A149" s="66" t="s">
        <v>26</v>
      </c>
      <c r="B149" s="55">
        <v>3</v>
      </c>
      <c r="C149" s="54" t="s">
        <v>13</v>
      </c>
      <c r="D149" s="54" t="s">
        <v>13</v>
      </c>
      <c r="E149" s="54" t="s">
        <v>13</v>
      </c>
      <c r="F149" s="17">
        <f>SUM(F145:F147)</f>
        <v>0</v>
      </c>
      <c r="G149" s="55" t="s">
        <v>13</v>
      </c>
      <c r="H149" s="55" t="s">
        <v>13</v>
      </c>
      <c r="I149" s="55" t="s">
        <v>13</v>
      </c>
      <c r="J149" s="17">
        <f>SUM(J145:J147)</f>
        <v>0</v>
      </c>
      <c r="K149" s="55" t="s">
        <v>13</v>
      </c>
      <c r="L149" s="55" t="s">
        <v>13</v>
      </c>
      <c r="M149" s="55" t="s">
        <v>13</v>
      </c>
      <c r="N149" s="55" t="s">
        <v>13</v>
      </c>
      <c r="O149" s="55" t="s">
        <v>13</v>
      </c>
      <c r="P149" s="17">
        <f>SUM(P145:P147)</f>
        <v>0</v>
      </c>
      <c r="Q149" s="55" t="s">
        <v>13</v>
      </c>
      <c r="R149" s="54" t="s">
        <v>13</v>
      </c>
      <c r="S149" s="54" t="s">
        <v>13</v>
      </c>
      <c r="T149" s="17">
        <f>SUM(T145:T147)</f>
        <v>0</v>
      </c>
      <c r="U149" s="20" t="s">
        <v>13</v>
      </c>
      <c r="V149" s="55" t="s">
        <v>13</v>
      </c>
      <c r="W149" s="55" t="s">
        <v>13</v>
      </c>
      <c r="X149" s="67" t="s">
        <v>13</v>
      </c>
    </row>
    <row r="150" spans="1:24" x14ac:dyDescent="0.2">
      <c r="A150" s="66" t="s">
        <v>78</v>
      </c>
      <c r="B150" s="55">
        <v>3</v>
      </c>
      <c r="C150" s="17">
        <f>SUMIF(H145:H147,"f",C145:C147)</f>
        <v>0</v>
      </c>
      <c r="D150" s="17">
        <f>SUMIF(H145:H147,"f",D145:D147)</f>
        <v>0</v>
      </c>
      <c r="E150" s="17">
        <f>SUMIF(H145:H147,"f",E145:E147)</f>
        <v>0</v>
      </c>
      <c r="F150" s="54" t="s">
        <v>13</v>
      </c>
      <c r="G150" s="55" t="s">
        <v>13</v>
      </c>
      <c r="H150" s="55" t="s">
        <v>13</v>
      </c>
      <c r="I150" s="17">
        <f>SUMIF(H145:H147,"f",I145:I147)</f>
        <v>0</v>
      </c>
      <c r="J150" s="55" t="s">
        <v>13</v>
      </c>
      <c r="K150" s="17">
        <f>SUMIF(H145:H147,"f",K145:K147)</f>
        <v>0</v>
      </c>
      <c r="L150" s="17">
        <f>SUMIF(H145:H147,"f",L145:L147)</f>
        <v>0</v>
      </c>
      <c r="M150" s="17">
        <f>SUMIF(H145:H147,"f",M145:M147)</f>
        <v>0</v>
      </c>
      <c r="N150" s="17">
        <f>SUMIF(H145:H147,"f",N145:N147)</f>
        <v>0</v>
      </c>
      <c r="O150" s="17">
        <f>SUMIF(H145:H147,"f",O145:O147)</f>
        <v>0</v>
      </c>
      <c r="P150" s="55" t="s">
        <v>13</v>
      </c>
      <c r="Q150" s="17">
        <f>SUMIF(H145:H147,"f",Q145:Q147)</f>
        <v>0</v>
      </c>
      <c r="R150" s="17">
        <f>SUMIF(H145:H147,"f",R145:R147)</f>
        <v>0</v>
      </c>
      <c r="S150" s="17">
        <f>SUMIF(H145:H147,"f",S145:S147)</f>
        <v>0</v>
      </c>
      <c r="T150" s="54" t="s">
        <v>13</v>
      </c>
      <c r="U150" s="55" t="s">
        <v>13</v>
      </c>
      <c r="V150" s="55" t="s">
        <v>13</v>
      </c>
      <c r="W150" s="55" t="s">
        <v>13</v>
      </c>
      <c r="X150" s="67" t="s">
        <v>13</v>
      </c>
    </row>
    <row r="151" spans="1:24" x14ac:dyDescent="0.2">
      <c r="A151" s="136" t="s">
        <v>30</v>
      </c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8"/>
    </row>
    <row r="152" spans="1:24" ht="29" x14ac:dyDescent="0.2">
      <c r="A152" s="73" t="s">
        <v>127</v>
      </c>
      <c r="B152" s="74">
        <v>3</v>
      </c>
      <c r="C152" s="75">
        <v>2</v>
      </c>
      <c r="D152" s="54">
        <f t="shared" ref="D152:D158" si="40">IF(C152&gt;0,K152/(I152/C152),0)</f>
        <v>1.6428571428571428</v>
      </c>
      <c r="E152" s="54">
        <f t="shared" ref="E152:E158" si="41">IF(C152&gt;0,R152/(I152/C152),0)</f>
        <v>0.35714285714285715</v>
      </c>
      <c r="F152" s="54">
        <f t="shared" ref="F152:F158" si="42">IF(U152&gt;0,FLOOR((P152+T152)/U152,0.1),0)</f>
        <v>1.9000000000000001</v>
      </c>
      <c r="G152" s="76" t="s">
        <v>20</v>
      </c>
      <c r="H152" s="76" t="s">
        <v>18</v>
      </c>
      <c r="I152" s="20">
        <f t="shared" ref="I152:I158" si="43">K152+R152</f>
        <v>56</v>
      </c>
      <c r="J152" s="20">
        <f t="shared" ref="J152:J158" si="44">P152+T152</f>
        <v>55</v>
      </c>
      <c r="K152" s="20">
        <f t="shared" ref="K152:K158" si="45">L152+Q152</f>
        <v>46</v>
      </c>
      <c r="L152" s="20">
        <f t="shared" ref="L152:L158" si="46">M152+N152</f>
        <v>45</v>
      </c>
      <c r="M152" s="74"/>
      <c r="N152" s="55">
        <f t="shared" ref="N152:N158" si="47">O152+P152</f>
        <v>45</v>
      </c>
      <c r="O152" s="74"/>
      <c r="P152" s="74">
        <v>45</v>
      </c>
      <c r="Q152" s="74">
        <v>1</v>
      </c>
      <c r="R152" s="89">
        <f t="shared" ref="R152:R158" si="48">(C152*U152)-K152</f>
        <v>10</v>
      </c>
      <c r="S152" s="75"/>
      <c r="T152" s="91">
        <f t="shared" ref="T152:T158" si="49">R152-S152</f>
        <v>10</v>
      </c>
      <c r="U152" s="85">
        <v>28</v>
      </c>
      <c r="V152" s="77">
        <v>50</v>
      </c>
      <c r="W152" s="77">
        <v>50</v>
      </c>
      <c r="X152" s="78"/>
    </row>
    <row r="153" spans="1:24" x14ac:dyDescent="0.2">
      <c r="A153" s="73" t="s">
        <v>128</v>
      </c>
      <c r="B153" s="74">
        <v>3</v>
      </c>
      <c r="C153" s="75">
        <v>2</v>
      </c>
      <c r="D153" s="54">
        <f t="shared" si="40"/>
        <v>1.6428571428571428</v>
      </c>
      <c r="E153" s="54">
        <f t="shared" si="41"/>
        <v>0.35714285714285715</v>
      </c>
      <c r="F153" s="54">
        <f t="shared" si="42"/>
        <v>1</v>
      </c>
      <c r="G153" s="76" t="s">
        <v>20</v>
      </c>
      <c r="H153" s="76" t="s">
        <v>18</v>
      </c>
      <c r="I153" s="20">
        <f t="shared" si="43"/>
        <v>56</v>
      </c>
      <c r="J153" s="20">
        <f t="shared" si="44"/>
        <v>30</v>
      </c>
      <c r="K153" s="20">
        <f t="shared" si="45"/>
        <v>46</v>
      </c>
      <c r="L153" s="20">
        <f t="shared" si="46"/>
        <v>45</v>
      </c>
      <c r="M153" s="74">
        <v>15</v>
      </c>
      <c r="N153" s="55">
        <f t="shared" si="47"/>
        <v>30</v>
      </c>
      <c r="O153" s="74"/>
      <c r="P153" s="74">
        <v>30</v>
      </c>
      <c r="Q153" s="74">
        <v>1</v>
      </c>
      <c r="R153" s="89">
        <f t="shared" si="48"/>
        <v>10</v>
      </c>
      <c r="S153" s="75">
        <v>10</v>
      </c>
      <c r="T153" s="91">
        <f t="shared" si="49"/>
        <v>0</v>
      </c>
      <c r="U153" s="85">
        <v>28</v>
      </c>
      <c r="V153" s="77">
        <v>80</v>
      </c>
      <c r="W153" s="77">
        <v>20</v>
      </c>
      <c r="X153" s="78"/>
    </row>
    <row r="154" spans="1:24" x14ac:dyDescent="0.2">
      <c r="A154" s="58"/>
      <c r="B154" s="74">
        <v>3</v>
      </c>
      <c r="C154" s="75"/>
      <c r="D154" s="54">
        <f t="shared" si="40"/>
        <v>0</v>
      </c>
      <c r="E154" s="54">
        <f t="shared" si="41"/>
        <v>0</v>
      </c>
      <c r="F154" s="54">
        <f t="shared" si="42"/>
        <v>0</v>
      </c>
      <c r="G154" s="76"/>
      <c r="H154" s="76"/>
      <c r="I154" s="20">
        <f t="shared" si="43"/>
        <v>0</v>
      </c>
      <c r="J154" s="20">
        <f t="shared" si="44"/>
        <v>0</v>
      </c>
      <c r="K154" s="20">
        <f t="shared" si="45"/>
        <v>0</v>
      </c>
      <c r="L154" s="20">
        <f t="shared" si="46"/>
        <v>0</v>
      </c>
      <c r="M154" s="74"/>
      <c r="N154" s="55">
        <f t="shared" si="47"/>
        <v>0</v>
      </c>
      <c r="O154" s="74"/>
      <c r="P154" s="74"/>
      <c r="Q154" s="74"/>
      <c r="R154" s="89">
        <f t="shared" si="48"/>
        <v>0</v>
      </c>
      <c r="S154" s="60"/>
      <c r="T154" s="91">
        <f t="shared" si="49"/>
        <v>0</v>
      </c>
      <c r="U154" s="86"/>
      <c r="V154" s="77"/>
      <c r="W154" s="77"/>
      <c r="X154" s="78"/>
    </row>
    <row r="155" spans="1:24" x14ac:dyDescent="0.2">
      <c r="A155" s="58"/>
      <c r="B155" s="59">
        <v>3</v>
      </c>
      <c r="C155" s="60"/>
      <c r="D155" s="54">
        <f t="shared" si="40"/>
        <v>0</v>
      </c>
      <c r="E155" s="54">
        <f t="shared" si="41"/>
        <v>0</v>
      </c>
      <c r="F155" s="61">
        <f t="shared" si="42"/>
        <v>0</v>
      </c>
      <c r="G155" s="16"/>
      <c r="H155" s="16"/>
      <c r="I155" s="62">
        <f t="shared" si="43"/>
        <v>0</v>
      </c>
      <c r="J155" s="20">
        <f t="shared" si="44"/>
        <v>0</v>
      </c>
      <c r="K155" s="62">
        <f t="shared" si="45"/>
        <v>0</v>
      </c>
      <c r="L155" s="62">
        <f t="shared" si="46"/>
        <v>0</v>
      </c>
      <c r="M155" s="59"/>
      <c r="N155" s="63">
        <f t="shared" si="47"/>
        <v>0</v>
      </c>
      <c r="O155" s="59"/>
      <c r="P155" s="59"/>
      <c r="Q155" s="59"/>
      <c r="R155" s="89">
        <f t="shared" si="48"/>
        <v>0</v>
      </c>
      <c r="S155" s="60"/>
      <c r="T155" s="91">
        <f t="shared" si="49"/>
        <v>0</v>
      </c>
      <c r="U155" s="86"/>
      <c r="V155" s="64"/>
      <c r="W155" s="64"/>
      <c r="X155" s="65"/>
    </row>
    <row r="156" spans="1:24" x14ac:dyDescent="0.2">
      <c r="A156" s="58"/>
      <c r="B156" s="59">
        <v>3</v>
      </c>
      <c r="C156" s="60"/>
      <c r="D156" s="54">
        <f t="shared" si="40"/>
        <v>0</v>
      </c>
      <c r="E156" s="54">
        <f t="shared" si="41"/>
        <v>0</v>
      </c>
      <c r="F156" s="61">
        <f t="shared" si="42"/>
        <v>0</v>
      </c>
      <c r="G156" s="16"/>
      <c r="H156" s="16"/>
      <c r="I156" s="62">
        <f t="shared" si="43"/>
        <v>0</v>
      </c>
      <c r="J156" s="20">
        <f t="shared" si="44"/>
        <v>0</v>
      </c>
      <c r="K156" s="62">
        <f t="shared" si="45"/>
        <v>0</v>
      </c>
      <c r="L156" s="62">
        <f t="shared" si="46"/>
        <v>0</v>
      </c>
      <c r="M156" s="59"/>
      <c r="N156" s="63">
        <f t="shared" si="47"/>
        <v>0</v>
      </c>
      <c r="O156" s="59"/>
      <c r="P156" s="59"/>
      <c r="Q156" s="59"/>
      <c r="R156" s="89">
        <f t="shared" si="48"/>
        <v>0</v>
      </c>
      <c r="S156" s="60"/>
      <c r="T156" s="91">
        <f t="shared" si="49"/>
        <v>0</v>
      </c>
      <c r="U156" s="86"/>
      <c r="V156" s="64"/>
      <c r="W156" s="64"/>
      <c r="X156" s="65"/>
    </row>
    <row r="157" spans="1:24" x14ac:dyDescent="0.2">
      <c r="A157" s="58"/>
      <c r="B157" s="59">
        <v>3</v>
      </c>
      <c r="C157" s="60"/>
      <c r="D157" s="54">
        <f t="shared" si="40"/>
        <v>0</v>
      </c>
      <c r="E157" s="54">
        <f t="shared" si="41"/>
        <v>0</v>
      </c>
      <c r="F157" s="61">
        <f t="shared" si="42"/>
        <v>0</v>
      </c>
      <c r="G157" s="16"/>
      <c r="H157" s="16"/>
      <c r="I157" s="62">
        <f t="shared" si="43"/>
        <v>0</v>
      </c>
      <c r="J157" s="20">
        <f t="shared" si="44"/>
        <v>0</v>
      </c>
      <c r="K157" s="62">
        <f t="shared" si="45"/>
        <v>0</v>
      </c>
      <c r="L157" s="62">
        <f t="shared" si="46"/>
        <v>0</v>
      </c>
      <c r="M157" s="59"/>
      <c r="N157" s="63">
        <f t="shared" si="47"/>
        <v>0</v>
      </c>
      <c r="O157" s="59"/>
      <c r="P157" s="59"/>
      <c r="Q157" s="59"/>
      <c r="R157" s="89">
        <f t="shared" si="48"/>
        <v>0</v>
      </c>
      <c r="S157" s="60"/>
      <c r="T157" s="91">
        <f t="shared" si="49"/>
        <v>0</v>
      </c>
      <c r="U157" s="86"/>
      <c r="V157" s="64"/>
      <c r="W157" s="64"/>
      <c r="X157" s="65"/>
    </row>
    <row r="158" spans="1:24" x14ac:dyDescent="0.2">
      <c r="A158" s="58"/>
      <c r="B158" s="59">
        <v>3</v>
      </c>
      <c r="C158" s="60"/>
      <c r="D158" s="54">
        <f t="shared" si="40"/>
        <v>0</v>
      </c>
      <c r="E158" s="54">
        <f t="shared" si="41"/>
        <v>0</v>
      </c>
      <c r="F158" s="61">
        <f t="shared" si="42"/>
        <v>0</v>
      </c>
      <c r="G158" s="16"/>
      <c r="H158" s="16"/>
      <c r="I158" s="62">
        <f t="shared" si="43"/>
        <v>0</v>
      </c>
      <c r="J158" s="20">
        <f t="shared" si="44"/>
        <v>0</v>
      </c>
      <c r="K158" s="62">
        <f t="shared" si="45"/>
        <v>0</v>
      </c>
      <c r="L158" s="62">
        <f t="shared" si="46"/>
        <v>0</v>
      </c>
      <c r="M158" s="59"/>
      <c r="N158" s="63">
        <f t="shared" si="47"/>
        <v>0</v>
      </c>
      <c r="O158" s="59"/>
      <c r="P158" s="59"/>
      <c r="Q158" s="59"/>
      <c r="R158" s="89">
        <f t="shared" si="48"/>
        <v>0</v>
      </c>
      <c r="S158" s="60"/>
      <c r="T158" s="91">
        <f t="shared" si="49"/>
        <v>0</v>
      </c>
      <c r="U158" s="86"/>
      <c r="V158" s="64"/>
      <c r="W158" s="64"/>
      <c r="X158" s="65"/>
    </row>
    <row r="159" spans="1:24" x14ac:dyDescent="0.2">
      <c r="A159" s="66" t="s">
        <v>77</v>
      </c>
      <c r="B159" s="55">
        <v>3</v>
      </c>
      <c r="C159" s="17">
        <f>SUM(C152:C158)</f>
        <v>4</v>
      </c>
      <c r="D159" s="17">
        <f>SUM(D152:D158)</f>
        <v>3.2857142857142856</v>
      </c>
      <c r="E159" s="17">
        <f>SUM(E152:E158)</f>
        <v>0.7142857142857143</v>
      </c>
      <c r="F159" s="54" t="s">
        <v>13</v>
      </c>
      <c r="G159" s="55" t="s">
        <v>13</v>
      </c>
      <c r="H159" s="55" t="s">
        <v>13</v>
      </c>
      <c r="I159" s="17">
        <f>SUM(I152:I158)</f>
        <v>112</v>
      </c>
      <c r="J159" s="54" t="s">
        <v>13</v>
      </c>
      <c r="K159" s="17">
        <f>SUM(K152:K158)</f>
        <v>92</v>
      </c>
      <c r="L159" s="17">
        <f>SUM(L152:L158)</f>
        <v>90</v>
      </c>
      <c r="M159" s="17">
        <f>SUM(M152:M158)</f>
        <v>15</v>
      </c>
      <c r="N159" s="17">
        <f>SUM(N152:N158)</f>
        <v>75</v>
      </c>
      <c r="O159" s="17">
        <f>SUM(O152:O158)</f>
        <v>0</v>
      </c>
      <c r="P159" s="54" t="s">
        <v>13</v>
      </c>
      <c r="Q159" s="17">
        <f>SUM(Q152:Q158)</f>
        <v>2</v>
      </c>
      <c r="R159" s="17">
        <f>SUM(R152:R158)</f>
        <v>20</v>
      </c>
      <c r="S159" s="17">
        <f>SUM(S152:S158)</f>
        <v>10</v>
      </c>
      <c r="T159" s="54" t="s">
        <v>13</v>
      </c>
      <c r="U159" s="55" t="s">
        <v>13</v>
      </c>
      <c r="V159" s="55" t="s">
        <v>13</v>
      </c>
      <c r="W159" s="55" t="s">
        <v>13</v>
      </c>
      <c r="X159" s="67" t="s">
        <v>13</v>
      </c>
    </row>
    <row r="160" spans="1:24" x14ac:dyDescent="0.2">
      <c r="A160" s="66" t="s">
        <v>26</v>
      </c>
      <c r="B160" s="55">
        <v>3</v>
      </c>
      <c r="C160" s="54" t="s">
        <v>13</v>
      </c>
      <c r="D160" s="54" t="s">
        <v>13</v>
      </c>
      <c r="E160" s="54" t="s">
        <v>13</v>
      </c>
      <c r="F160" s="17">
        <f>SUM(F152:F158)</f>
        <v>2.9000000000000004</v>
      </c>
      <c r="G160" s="55" t="s">
        <v>13</v>
      </c>
      <c r="H160" s="55" t="s">
        <v>13</v>
      </c>
      <c r="I160" s="55" t="s">
        <v>13</v>
      </c>
      <c r="J160" s="17">
        <f>SUM(J152:J158)</f>
        <v>85</v>
      </c>
      <c r="K160" s="55" t="s">
        <v>13</v>
      </c>
      <c r="L160" s="55" t="s">
        <v>13</v>
      </c>
      <c r="M160" s="55" t="s">
        <v>13</v>
      </c>
      <c r="N160" s="55" t="s">
        <v>13</v>
      </c>
      <c r="O160" s="55" t="s">
        <v>13</v>
      </c>
      <c r="P160" s="17">
        <f>SUM(P152:P158)</f>
        <v>75</v>
      </c>
      <c r="Q160" s="55" t="s">
        <v>13</v>
      </c>
      <c r="R160" s="54" t="s">
        <v>13</v>
      </c>
      <c r="S160" s="54" t="s">
        <v>13</v>
      </c>
      <c r="T160" s="17">
        <f>SUM(T152:T158)</f>
        <v>10</v>
      </c>
      <c r="U160" s="20" t="s">
        <v>13</v>
      </c>
      <c r="V160" s="55" t="s">
        <v>13</v>
      </c>
      <c r="W160" s="55" t="s">
        <v>13</v>
      </c>
      <c r="X160" s="67" t="s">
        <v>13</v>
      </c>
    </row>
    <row r="161" spans="1:24" x14ac:dyDescent="0.2">
      <c r="A161" s="66" t="s">
        <v>78</v>
      </c>
      <c r="B161" s="55">
        <v>3</v>
      </c>
      <c r="C161" s="17">
        <f>SUMIF(H152:H158,"f",C152:C158)</f>
        <v>0</v>
      </c>
      <c r="D161" s="17">
        <f>SUMIF(H152:H158,"f",D152:D158)</f>
        <v>0</v>
      </c>
      <c r="E161" s="17">
        <f>SUMIF(H152:H158,"f",E152:E158)</f>
        <v>0</v>
      </c>
      <c r="F161" s="54" t="s">
        <v>13</v>
      </c>
      <c r="G161" s="55" t="s">
        <v>13</v>
      </c>
      <c r="H161" s="55" t="s">
        <v>13</v>
      </c>
      <c r="I161" s="17">
        <f>SUMIF(H152:H158,"f",I152:I158)</f>
        <v>0</v>
      </c>
      <c r="J161" s="55" t="s">
        <v>13</v>
      </c>
      <c r="K161" s="17">
        <f>SUMIF(H152:H158,"f",K152:K158)</f>
        <v>0</v>
      </c>
      <c r="L161" s="17">
        <f>SUMIF(H152:H158,"f",L152:L158)</f>
        <v>0</v>
      </c>
      <c r="M161" s="17">
        <f>SUMIF(H152:H158,"f",M152:M158)</f>
        <v>0</v>
      </c>
      <c r="N161" s="17">
        <f>SUMIF(H152:H158,"f",N152:N158)</f>
        <v>0</v>
      </c>
      <c r="O161" s="17">
        <f>SUMIF(H152:H158,"f",O152:O158)</f>
        <v>0</v>
      </c>
      <c r="P161" s="55" t="s">
        <v>13</v>
      </c>
      <c r="Q161" s="17">
        <f>SUMIF(H152:H158,"f",Q152:Q158)</f>
        <v>0</v>
      </c>
      <c r="R161" s="17">
        <f>SUMIF(H152:H158,"f",R152:R158)</f>
        <v>0</v>
      </c>
      <c r="S161" s="17">
        <f>SUMIF(H152:H158,"f",S152:S158)</f>
        <v>0</v>
      </c>
      <c r="T161" s="54" t="s">
        <v>13</v>
      </c>
      <c r="U161" s="55" t="s">
        <v>13</v>
      </c>
      <c r="V161" s="55" t="s">
        <v>13</v>
      </c>
      <c r="W161" s="55" t="s">
        <v>13</v>
      </c>
      <c r="X161" s="67" t="s">
        <v>13</v>
      </c>
    </row>
    <row r="162" spans="1:24" x14ac:dyDescent="0.2">
      <c r="A162" s="136" t="s">
        <v>31</v>
      </c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8"/>
    </row>
    <row r="163" spans="1:24" ht="26.5" customHeight="1" x14ac:dyDescent="0.2">
      <c r="A163" s="83" t="s">
        <v>157</v>
      </c>
      <c r="B163" s="74">
        <v>3</v>
      </c>
      <c r="C163" s="75">
        <v>2</v>
      </c>
      <c r="D163" s="54">
        <f t="shared" ref="D163:D169" si="50">IF(C163&gt;0,K163/(I163/C163),0)</f>
        <v>1.1923076923076923</v>
      </c>
      <c r="E163" s="54">
        <f t="shared" ref="E163:E169" si="51">IF(C163&gt;0,R163/(I163/C163),0)</f>
        <v>0.80769230769230771</v>
      </c>
      <c r="F163" s="54">
        <f t="shared" ref="F163:F169" si="52">IF(U163&gt;0,FLOOR((P163+T163)/U163,0.1),0)</f>
        <v>0.5</v>
      </c>
      <c r="G163" s="76" t="s">
        <v>20</v>
      </c>
      <c r="H163" s="76" t="s">
        <v>19</v>
      </c>
      <c r="I163" s="20">
        <f>K163+R163</f>
        <v>52</v>
      </c>
      <c r="J163" s="20">
        <f>P163+T163</f>
        <v>13</v>
      </c>
      <c r="K163" s="20">
        <f>L163+Q163</f>
        <v>31</v>
      </c>
      <c r="L163" s="20">
        <f>M163+N163</f>
        <v>30</v>
      </c>
      <c r="M163" s="74">
        <v>15</v>
      </c>
      <c r="N163" s="55">
        <f t="shared" ref="N163:N169" si="53">O163+P163</f>
        <v>15</v>
      </c>
      <c r="O163" s="74">
        <v>15</v>
      </c>
      <c r="P163" s="74"/>
      <c r="Q163" s="74">
        <v>1</v>
      </c>
      <c r="R163" s="89">
        <f t="shared" ref="R163:R169" si="54">(C163*U163)-K163</f>
        <v>21</v>
      </c>
      <c r="S163" s="75">
        <v>8</v>
      </c>
      <c r="T163" s="91">
        <f t="shared" ref="T163:T169" si="55">R163-S163</f>
        <v>13</v>
      </c>
      <c r="U163" s="92">
        <v>26</v>
      </c>
      <c r="V163" s="77">
        <v>40</v>
      </c>
      <c r="W163" s="77">
        <v>60</v>
      </c>
      <c r="X163" s="78"/>
    </row>
    <row r="164" spans="1:24" x14ac:dyDescent="0.2">
      <c r="A164" s="58" t="s">
        <v>147</v>
      </c>
      <c r="B164" s="59">
        <v>3</v>
      </c>
      <c r="C164" s="60">
        <v>20</v>
      </c>
      <c r="D164" s="54">
        <f t="shared" si="50"/>
        <v>6.8</v>
      </c>
      <c r="E164" s="54">
        <f t="shared" si="51"/>
        <v>13.2</v>
      </c>
      <c r="F164" s="61">
        <f t="shared" si="52"/>
        <v>6.4</v>
      </c>
      <c r="G164" s="16" t="s">
        <v>15</v>
      </c>
      <c r="H164" s="16" t="s">
        <v>19</v>
      </c>
      <c r="I164" s="62">
        <f t="shared" ref="I164:I169" si="56">K164+R164</f>
        <v>500</v>
      </c>
      <c r="J164" s="20">
        <f t="shared" ref="J164:J169" si="57">P164+T164</f>
        <v>160</v>
      </c>
      <c r="K164" s="62">
        <f t="shared" ref="K164:K169" si="58">L164+Q164</f>
        <v>170</v>
      </c>
      <c r="L164" s="62">
        <f t="shared" ref="L164:L169" si="59">M164+N164</f>
        <v>0</v>
      </c>
      <c r="M164" s="59"/>
      <c r="N164" s="63">
        <f t="shared" si="53"/>
        <v>0</v>
      </c>
      <c r="O164" s="59"/>
      <c r="P164" s="59"/>
      <c r="Q164" s="59">
        <v>170</v>
      </c>
      <c r="R164" s="89">
        <f t="shared" si="54"/>
        <v>330</v>
      </c>
      <c r="S164" s="60">
        <v>170</v>
      </c>
      <c r="T164" s="91">
        <f t="shared" si="55"/>
        <v>160</v>
      </c>
      <c r="U164" s="85">
        <v>25</v>
      </c>
      <c r="V164" s="64">
        <v>45</v>
      </c>
      <c r="W164" s="64">
        <v>55</v>
      </c>
      <c r="X164" s="65"/>
    </row>
    <row r="165" spans="1:24" x14ac:dyDescent="0.2">
      <c r="A165" s="58" t="s">
        <v>148</v>
      </c>
      <c r="B165" s="59">
        <v>3</v>
      </c>
      <c r="C165" s="60"/>
      <c r="D165" s="54">
        <f t="shared" si="50"/>
        <v>0</v>
      </c>
      <c r="E165" s="54">
        <f t="shared" si="51"/>
        <v>0</v>
      </c>
      <c r="F165" s="61">
        <f t="shared" si="52"/>
        <v>0</v>
      </c>
      <c r="G165" s="16"/>
      <c r="H165" s="16"/>
      <c r="I165" s="62">
        <f t="shared" si="56"/>
        <v>0</v>
      </c>
      <c r="J165" s="20">
        <f t="shared" si="57"/>
        <v>0</v>
      </c>
      <c r="K165" s="62">
        <f t="shared" si="58"/>
        <v>0</v>
      </c>
      <c r="L165" s="62">
        <f t="shared" si="59"/>
        <v>0</v>
      </c>
      <c r="M165" s="59"/>
      <c r="N165" s="63">
        <f t="shared" si="53"/>
        <v>0</v>
      </c>
      <c r="O165" s="59"/>
      <c r="P165" s="59"/>
      <c r="Q165" s="59"/>
      <c r="R165" s="89">
        <f t="shared" si="54"/>
        <v>0</v>
      </c>
      <c r="S165" s="60"/>
      <c r="T165" s="91">
        <f t="shared" si="55"/>
        <v>0</v>
      </c>
      <c r="U165" s="86"/>
      <c r="V165" s="64"/>
      <c r="W165" s="64"/>
      <c r="X165" s="65"/>
    </row>
    <row r="166" spans="1:24" x14ac:dyDescent="0.2">
      <c r="A166" s="58"/>
      <c r="B166" s="59">
        <v>3</v>
      </c>
      <c r="C166" s="60"/>
      <c r="D166" s="54">
        <f t="shared" si="50"/>
        <v>0</v>
      </c>
      <c r="E166" s="54">
        <f t="shared" si="51"/>
        <v>0</v>
      </c>
      <c r="F166" s="61">
        <f t="shared" si="52"/>
        <v>0</v>
      </c>
      <c r="G166" s="16"/>
      <c r="H166" s="16"/>
      <c r="I166" s="62">
        <f t="shared" si="56"/>
        <v>0</v>
      </c>
      <c r="J166" s="20">
        <f t="shared" si="57"/>
        <v>0</v>
      </c>
      <c r="K166" s="62">
        <f t="shared" si="58"/>
        <v>0</v>
      </c>
      <c r="L166" s="62">
        <f t="shared" si="59"/>
        <v>0</v>
      </c>
      <c r="M166" s="59"/>
      <c r="N166" s="63">
        <f t="shared" si="53"/>
        <v>0</v>
      </c>
      <c r="O166" s="59"/>
      <c r="P166" s="59"/>
      <c r="Q166" s="59"/>
      <c r="R166" s="89">
        <f t="shared" si="54"/>
        <v>0</v>
      </c>
      <c r="S166" s="60"/>
      <c r="T166" s="91">
        <f t="shared" si="55"/>
        <v>0</v>
      </c>
      <c r="U166" s="86"/>
      <c r="V166" s="64"/>
      <c r="W166" s="64"/>
      <c r="X166" s="65"/>
    </row>
    <row r="167" spans="1:24" x14ac:dyDescent="0.2">
      <c r="A167" s="58"/>
      <c r="B167" s="59">
        <v>3</v>
      </c>
      <c r="C167" s="60"/>
      <c r="D167" s="54">
        <f t="shared" si="50"/>
        <v>0</v>
      </c>
      <c r="E167" s="54">
        <f t="shared" si="51"/>
        <v>0</v>
      </c>
      <c r="F167" s="61">
        <f t="shared" si="52"/>
        <v>0</v>
      </c>
      <c r="G167" s="16"/>
      <c r="H167" s="16"/>
      <c r="I167" s="62">
        <f t="shared" si="56"/>
        <v>0</v>
      </c>
      <c r="J167" s="20">
        <f t="shared" si="57"/>
        <v>0</v>
      </c>
      <c r="K167" s="62">
        <f t="shared" si="58"/>
        <v>0</v>
      </c>
      <c r="L167" s="62">
        <f t="shared" si="59"/>
        <v>0</v>
      </c>
      <c r="M167" s="59"/>
      <c r="N167" s="63">
        <f t="shared" si="53"/>
        <v>0</v>
      </c>
      <c r="O167" s="59"/>
      <c r="P167" s="59"/>
      <c r="Q167" s="59"/>
      <c r="R167" s="89">
        <f t="shared" si="54"/>
        <v>0</v>
      </c>
      <c r="S167" s="60"/>
      <c r="T167" s="91">
        <f t="shared" si="55"/>
        <v>0</v>
      </c>
      <c r="U167" s="86"/>
      <c r="V167" s="64"/>
      <c r="W167" s="64"/>
      <c r="X167" s="65"/>
    </row>
    <row r="168" spans="1:24" x14ac:dyDescent="0.2">
      <c r="A168" s="58"/>
      <c r="B168" s="59">
        <v>3</v>
      </c>
      <c r="C168" s="60"/>
      <c r="D168" s="54">
        <f t="shared" si="50"/>
        <v>0</v>
      </c>
      <c r="E168" s="54">
        <f t="shared" si="51"/>
        <v>0</v>
      </c>
      <c r="F168" s="61">
        <f t="shared" si="52"/>
        <v>0</v>
      </c>
      <c r="G168" s="16"/>
      <c r="H168" s="16"/>
      <c r="I168" s="62">
        <f t="shared" si="56"/>
        <v>0</v>
      </c>
      <c r="J168" s="20">
        <f t="shared" si="57"/>
        <v>0</v>
      </c>
      <c r="K168" s="62">
        <f t="shared" si="58"/>
        <v>0</v>
      </c>
      <c r="L168" s="62">
        <f t="shared" si="59"/>
        <v>0</v>
      </c>
      <c r="M168" s="59"/>
      <c r="N168" s="63">
        <f t="shared" si="53"/>
        <v>0</v>
      </c>
      <c r="O168" s="59"/>
      <c r="P168" s="59"/>
      <c r="Q168" s="59"/>
      <c r="R168" s="89">
        <f t="shared" si="54"/>
        <v>0</v>
      </c>
      <c r="S168" s="60"/>
      <c r="T168" s="91">
        <f t="shared" si="55"/>
        <v>0</v>
      </c>
      <c r="U168" s="86"/>
      <c r="V168" s="64"/>
      <c r="W168" s="64"/>
      <c r="X168" s="65"/>
    </row>
    <row r="169" spans="1:24" x14ac:dyDescent="0.2">
      <c r="A169" s="58"/>
      <c r="B169" s="59">
        <v>3</v>
      </c>
      <c r="C169" s="60"/>
      <c r="D169" s="54">
        <f t="shared" si="50"/>
        <v>0</v>
      </c>
      <c r="E169" s="54">
        <f t="shared" si="51"/>
        <v>0</v>
      </c>
      <c r="F169" s="61">
        <f t="shared" si="52"/>
        <v>0</v>
      </c>
      <c r="G169" s="16"/>
      <c r="H169" s="16"/>
      <c r="I169" s="62">
        <f t="shared" si="56"/>
        <v>0</v>
      </c>
      <c r="J169" s="20">
        <f t="shared" si="57"/>
        <v>0</v>
      </c>
      <c r="K169" s="62">
        <f t="shared" si="58"/>
        <v>0</v>
      </c>
      <c r="L169" s="62">
        <f t="shared" si="59"/>
        <v>0</v>
      </c>
      <c r="M169" s="59"/>
      <c r="N169" s="63">
        <f t="shared" si="53"/>
        <v>0</v>
      </c>
      <c r="O169" s="59"/>
      <c r="P169" s="59"/>
      <c r="Q169" s="59"/>
      <c r="R169" s="89">
        <f t="shared" si="54"/>
        <v>0</v>
      </c>
      <c r="S169" s="60"/>
      <c r="T169" s="91">
        <f t="shared" si="55"/>
        <v>0</v>
      </c>
      <c r="U169" s="86"/>
      <c r="V169" s="64"/>
      <c r="W169" s="64"/>
      <c r="X169" s="65"/>
    </row>
    <row r="170" spans="1:24" x14ac:dyDescent="0.2">
      <c r="A170" s="66" t="s">
        <v>77</v>
      </c>
      <c r="B170" s="55">
        <v>3</v>
      </c>
      <c r="C170" s="17">
        <f>SUM(C163:C169)</f>
        <v>22</v>
      </c>
      <c r="D170" s="17">
        <f>SUM(D163:D169)</f>
        <v>7.9923076923076923</v>
      </c>
      <c r="E170" s="17">
        <f>SUM(E163:E169)</f>
        <v>14.007692307692308</v>
      </c>
      <c r="F170" s="54" t="s">
        <v>13</v>
      </c>
      <c r="G170" s="55" t="s">
        <v>13</v>
      </c>
      <c r="H170" s="55" t="s">
        <v>13</v>
      </c>
      <c r="I170" s="17">
        <f>SUM(I163:I169)</f>
        <v>552</v>
      </c>
      <c r="J170" s="54" t="s">
        <v>13</v>
      </c>
      <c r="K170" s="17">
        <f>SUM(K163:K169)</f>
        <v>201</v>
      </c>
      <c r="L170" s="17">
        <f>SUM(L163:L169)</f>
        <v>30</v>
      </c>
      <c r="M170" s="17">
        <f>SUM(M163:M169)</f>
        <v>15</v>
      </c>
      <c r="N170" s="17">
        <f>SUM(N163:N169)</f>
        <v>15</v>
      </c>
      <c r="O170" s="17">
        <f>SUM(O163:O169)</f>
        <v>15</v>
      </c>
      <c r="P170" s="54" t="s">
        <v>13</v>
      </c>
      <c r="Q170" s="17">
        <f>SUM(Q163:Q169)</f>
        <v>171</v>
      </c>
      <c r="R170" s="17">
        <f>SUM(R163:R169)</f>
        <v>351</v>
      </c>
      <c r="S170" s="17">
        <f>SUM(S163:S169)</f>
        <v>178</v>
      </c>
      <c r="T170" s="54" t="s">
        <v>13</v>
      </c>
      <c r="U170" s="55" t="s">
        <v>13</v>
      </c>
      <c r="V170" s="55" t="s">
        <v>13</v>
      </c>
      <c r="W170" s="55" t="s">
        <v>13</v>
      </c>
      <c r="X170" s="67" t="s">
        <v>13</v>
      </c>
    </row>
    <row r="171" spans="1:24" x14ac:dyDescent="0.2">
      <c r="A171" s="66" t="s">
        <v>26</v>
      </c>
      <c r="B171" s="55">
        <v>3</v>
      </c>
      <c r="C171" s="54" t="s">
        <v>13</v>
      </c>
      <c r="D171" s="54" t="s">
        <v>13</v>
      </c>
      <c r="E171" s="54" t="s">
        <v>13</v>
      </c>
      <c r="F171" s="17">
        <f>SUM(F163:F169)</f>
        <v>6.9</v>
      </c>
      <c r="G171" s="55" t="s">
        <v>13</v>
      </c>
      <c r="H171" s="55" t="s">
        <v>13</v>
      </c>
      <c r="I171" s="55" t="s">
        <v>13</v>
      </c>
      <c r="J171" s="17">
        <f>SUM(J163:J169)</f>
        <v>173</v>
      </c>
      <c r="K171" s="55" t="s">
        <v>13</v>
      </c>
      <c r="L171" s="55" t="s">
        <v>13</v>
      </c>
      <c r="M171" s="55" t="s">
        <v>13</v>
      </c>
      <c r="N171" s="55" t="s">
        <v>13</v>
      </c>
      <c r="O171" s="55" t="s">
        <v>13</v>
      </c>
      <c r="P171" s="17">
        <f>SUM(P163:P169)</f>
        <v>0</v>
      </c>
      <c r="Q171" s="55" t="s">
        <v>13</v>
      </c>
      <c r="R171" s="54" t="s">
        <v>13</v>
      </c>
      <c r="S171" s="54" t="s">
        <v>13</v>
      </c>
      <c r="T171" s="17">
        <f>SUM(T163:T169)</f>
        <v>173</v>
      </c>
      <c r="U171" s="20" t="s">
        <v>13</v>
      </c>
      <c r="V171" s="55" t="s">
        <v>13</v>
      </c>
      <c r="W171" s="55" t="s">
        <v>13</v>
      </c>
      <c r="X171" s="67" t="s">
        <v>13</v>
      </c>
    </row>
    <row r="172" spans="1:24" x14ac:dyDescent="0.2">
      <c r="A172" s="66" t="s">
        <v>78</v>
      </c>
      <c r="B172" s="55">
        <v>3</v>
      </c>
      <c r="C172" s="17">
        <f>SUMIF(H163:H169,"f",C163:C169)</f>
        <v>22</v>
      </c>
      <c r="D172" s="17">
        <f>SUMIF(H163:H169,"f",D163:D169)</f>
        <v>7.9923076923076923</v>
      </c>
      <c r="E172" s="17">
        <f>SUMIF(H163:H169,"f",E163:E169)</f>
        <v>14.007692307692308</v>
      </c>
      <c r="F172" s="54" t="s">
        <v>13</v>
      </c>
      <c r="G172" s="55" t="s">
        <v>13</v>
      </c>
      <c r="H172" s="55" t="s">
        <v>13</v>
      </c>
      <c r="I172" s="17">
        <f>SUMIF(H163:H169,"f",I163:I169)</f>
        <v>552</v>
      </c>
      <c r="J172" s="55" t="s">
        <v>13</v>
      </c>
      <c r="K172" s="17">
        <f>SUMIF(H163:H169,"f",K163:K169)</f>
        <v>201</v>
      </c>
      <c r="L172" s="17">
        <f>SUMIF(H163:H169,"f",L163:L169)</f>
        <v>30</v>
      </c>
      <c r="M172" s="17">
        <f>SUMIF(H163:H169,"f",M163:M169)</f>
        <v>15</v>
      </c>
      <c r="N172" s="17">
        <f>SUMIF(H163:H169,"f",N163:N169)</f>
        <v>15</v>
      </c>
      <c r="O172" s="17">
        <f>SUMIF(H163:H169,"f",O163:O169)</f>
        <v>15</v>
      </c>
      <c r="P172" s="55" t="s">
        <v>13</v>
      </c>
      <c r="Q172" s="17">
        <f>SUMIF(H163:H169,"f",Q163:Q169)</f>
        <v>171</v>
      </c>
      <c r="R172" s="17">
        <f>SUMIF(H163:H169,"f",R163:R169)</f>
        <v>351</v>
      </c>
      <c r="S172" s="17">
        <f>SUMIF(H163:H169,"f",S163:S169)</f>
        <v>178</v>
      </c>
      <c r="T172" s="54" t="s">
        <v>13</v>
      </c>
      <c r="U172" s="55" t="s">
        <v>13</v>
      </c>
      <c r="V172" s="55" t="s">
        <v>13</v>
      </c>
      <c r="W172" s="55" t="s">
        <v>13</v>
      </c>
      <c r="X172" s="67" t="s">
        <v>13</v>
      </c>
    </row>
    <row r="173" spans="1:24" x14ac:dyDescent="0.2">
      <c r="A173" s="136" t="s">
        <v>34</v>
      </c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8"/>
    </row>
    <row r="174" spans="1:24" ht="24" customHeight="1" x14ac:dyDescent="0.2">
      <c r="A174" s="83" t="s">
        <v>145</v>
      </c>
      <c r="B174" s="74">
        <v>3</v>
      </c>
      <c r="C174" s="75">
        <v>3</v>
      </c>
      <c r="D174" s="54">
        <f>IF(C174&gt;0,K174/(I174/C174),0)</f>
        <v>1.8</v>
      </c>
      <c r="E174" s="54">
        <f>IF(C174&gt;0,R174/(I174/C174),0)</f>
        <v>1.2</v>
      </c>
      <c r="F174" s="54">
        <f>IF(U174&gt;0,FLOOR((P174+T174)/U174,0.1),0)</f>
        <v>0.60000000000000009</v>
      </c>
      <c r="G174" s="76" t="s">
        <v>20</v>
      </c>
      <c r="H174" s="76" t="s">
        <v>19</v>
      </c>
      <c r="I174" s="20">
        <f>K174+R174</f>
        <v>75</v>
      </c>
      <c r="J174" s="20">
        <f>P174+T174</f>
        <v>15</v>
      </c>
      <c r="K174" s="20">
        <f>L174+Q174</f>
        <v>45</v>
      </c>
      <c r="L174" s="20">
        <f>M174+N174</f>
        <v>45</v>
      </c>
      <c r="M174" s="74"/>
      <c r="N174" s="55">
        <f>O174+P174</f>
        <v>45</v>
      </c>
      <c r="O174" s="74">
        <v>45</v>
      </c>
      <c r="P174" s="74"/>
      <c r="Q174" s="74"/>
      <c r="R174" s="89">
        <f>(C174*U174)-K174</f>
        <v>30</v>
      </c>
      <c r="S174" s="75">
        <v>15</v>
      </c>
      <c r="T174" s="91">
        <f>R174-S174</f>
        <v>15</v>
      </c>
      <c r="U174" s="85">
        <v>25</v>
      </c>
      <c r="V174" s="77">
        <v>30</v>
      </c>
      <c r="W174" s="77">
        <v>70</v>
      </c>
      <c r="X174" s="78"/>
    </row>
    <row r="175" spans="1:24" x14ac:dyDescent="0.2">
      <c r="A175" s="58"/>
      <c r="B175" s="59">
        <v>3</v>
      </c>
      <c r="C175" s="60"/>
      <c r="D175" s="54">
        <f>IF(C175&gt;0,K175/(I175/C175),0)</f>
        <v>0</v>
      </c>
      <c r="E175" s="54">
        <f>IF(C175&gt;0,R175/(I175/C175),0)</f>
        <v>0</v>
      </c>
      <c r="F175" s="61">
        <f>IF(U175&gt;0,FLOOR((P175+T175)/U175,0.1),0)</f>
        <v>0</v>
      </c>
      <c r="G175" s="16"/>
      <c r="H175" s="16"/>
      <c r="I175" s="62">
        <f>K175+R175</f>
        <v>0</v>
      </c>
      <c r="J175" s="20">
        <f>P175+T175</f>
        <v>0</v>
      </c>
      <c r="K175" s="62">
        <f>L175+Q175</f>
        <v>0</v>
      </c>
      <c r="L175" s="62">
        <f>M175+N175</f>
        <v>0</v>
      </c>
      <c r="M175" s="59"/>
      <c r="N175" s="63">
        <f>O175+P175</f>
        <v>0</v>
      </c>
      <c r="O175" s="59"/>
      <c r="P175" s="59"/>
      <c r="Q175" s="59"/>
      <c r="R175" s="89">
        <f>(C175*U175)-K175</f>
        <v>0</v>
      </c>
      <c r="S175" s="60"/>
      <c r="T175" s="91">
        <f>R175-S175</f>
        <v>0</v>
      </c>
      <c r="U175" s="86"/>
      <c r="V175" s="64"/>
      <c r="W175" s="64"/>
      <c r="X175" s="65"/>
    </row>
    <row r="176" spans="1:24" x14ac:dyDescent="0.2">
      <c r="A176" s="66" t="s">
        <v>77</v>
      </c>
      <c r="B176" s="55">
        <v>3</v>
      </c>
      <c r="C176" s="17">
        <f>SUM(C174:C175)</f>
        <v>3</v>
      </c>
      <c r="D176" s="17">
        <f>SUM(D174:D175)</f>
        <v>1.8</v>
      </c>
      <c r="E176" s="17">
        <f>SUM(E174:E175)</f>
        <v>1.2</v>
      </c>
      <c r="F176" s="54" t="s">
        <v>13</v>
      </c>
      <c r="G176" s="55" t="s">
        <v>13</v>
      </c>
      <c r="H176" s="55" t="s">
        <v>13</v>
      </c>
      <c r="I176" s="17">
        <f>SUM(I174:I175)</f>
        <v>75</v>
      </c>
      <c r="J176" s="54" t="s">
        <v>13</v>
      </c>
      <c r="K176" s="17">
        <f>SUM(K174:K175)</f>
        <v>45</v>
      </c>
      <c r="L176" s="17">
        <f>SUM(L174:L175)</f>
        <v>45</v>
      </c>
      <c r="M176" s="17">
        <f>SUM(M174:M175)</f>
        <v>0</v>
      </c>
      <c r="N176" s="17">
        <f>SUM(N174:N175)</f>
        <v>45</v>
      </c>
      <c r="O176" s="17">
        <f>SUM(O174:O175)</f>
        <v>45</v>
      </c>
      <c r="P176" s="54" t="s">
        <v>13</v>
      </c>
      <c r="Q176" s="17">
        <f>SUM(Q174:Q175)</f>
        <v>0</v>
      </c>
      <c r="R176" s="17">
        <f>SUM(R174:R175)</f>
        <v>30</v>
      </c>
      <c r="S176" s="17">
        <f>SUM(S174:S175)</f>
        <v>15</v>
      </c>
      <c r="T176" s="54" t="s">
        <v>13</v>
      </c>
      <c r="U176" s="55" t="s">
        <v>13</v>
      </c>
      <c r="V176" s="55" t="s">
        <v>13</v>
      </c>
      <c r="W176" s="55" t="s">
        <v>13</v>
      </c>
      <c r="X176" s="67" t="s">
        <v>13</v>
      </c>
    </row>
    <row r="177" spans="1:28" x14ac:dyDescent="0.2">
      <c r="A177" s="66" t="s">
        <v>26</v>
      </c>
      <c r="B177" s="55">
        <v>3</v>
      </c>
      <c r="C177" s="54" t="s">
        <v>13</v>
      </c>
      <c r="D177" s="54" t="s">
        <v>13</v>
      </c>
      <c r="E177" s="54" t="s">
        <v>13</v>
      </c>
      <c r="F177" s="17">
        <f>SUM(F174:F175)</f>
        <v>0.60000000000000009</v>
      </c>
      <c r="G177" s="55" t="s">
        <v>13</v>
      </c>
      <c r="H177" s="55" t="s">
        <v>13</v>
      </c>
      <c r="I177" s="55" t="s">
        <v>13</v>
      </c>
      <c r="J177" s="17">
        <f>SUM(J174:J175)</f>
        <v>15</v>
      </c>
      <c r="K177" s="55" t="s">
        <v>13</v>
      </c>
      <c r="L177" s="55" t="s">
        <v>13</v>
      </c>
      <c r="M177" s="55" t="s">
        <v>13</v>
      </c>
      <c r="N177" s="55" t="s">
        <v>13</v>
      </c>
      <c r="O177" s="55" t="s">
        <v>13</v>
      </c>
      <c r="P177" s="17">
        <f>SUM(P174:P175)</f>
        <v>0</v>
      </c>
      <c r="Q177" s="55" t="s">
        <v>13</v>
      </c>
      <c r="R177" s="54" t="s">
        <v>13</v>
      </c>
      <c r="S177" s="54" t="s">
        <v>13</v>
      </c>
      <c r="T177" s="17">
        <f>SUM(T174:T175)</f>
        <v>15</v>
      </c>
      <c r="U177" s="20" t="s">
        <v>13</v>
      </c>
      <c r="V177" s="55" t="s">
        <v>13</v>
      </c>
      <c r="W177" s="55" t="s">
        <v>13</v>
      </c>
      <c r="X177" s="67" t="s">
        <v>13</v>
      </c>
    </row>
    <row r="178" spans="1:28" x14ac:dyDescent="0.2">
      <c r="A178" s="66" t="s">
        <v>78</v>
      </c>
      <c r="B178" s="55">
        <v>3</v>
      </c>
      <c r="C178" s="17">
        <f>SUMIF(H174:H175,"f",C174:C175)</f>
        <v>3</v>
      </c>
      <c r="D178" s="17">
        <f>SUMIF(H174:H175,"f",D174:D175)</f>
        <v>1.8</v>
      </c>
      <c r="E178" s="17">
        <f>SUMIF(H174:H175,"f",E174:E175)</f>
        <v>1.2</v>
      </c>
      <c r="F178" s="54" t="s">
        <v>13</v>
      </c>
      <c r="G178" s="55" t="s">
        <v>13</v>
      </c>
      <c r="H178" s="55" t="s">
        <v>13</v>
      </c>
      <c r="I178" s="17">
        <f>SUMIF(H174:H175,"f",I174:I175)</f>
        <v>75</v>
      </c>
      <c r="J178" s="55" t="s">
        <v>13</v>
      </c>
      <c r="K178" s="17">
        <f>SUMIF(H174:H175,"f",K174:K175)</f>
        <v>45</v>
      </c>
      <c r="L178" s="17">
        <f>SUMIF(H174:H175,"f",L174:L175)</f>
        <v>45</v>
      </c>
      <c r="M178" s="17">
        <f>SUMIF(H174:H175,"f",M174:M175)</f>
        <v>0</v>
      </c>
      <c r="N178" s="17">
        <f>SUMIF(H174:H175,"f",N174:N175)</f>
        <v>45</v>
      </c>
      <c r="O178" s="17">
        <f>SUMIF(H174:H175,"f",O174:O175)</f>
        <v>45</v>
      </c>
      <c r="P178" s="55" t="s">
        <v>13</v>
      </c>
      <c r="Q178" s="17">
        <f>SUMIF(H174:H175,"f",Q174:Q175)</f>
        <v>0</v>
      </c>
      <c r="R178" s="17">
        <f>SUMIF(H174:H175,"f",R174:R175)</f>
        <v>30</v>
      </c>
      <c r="S178" s="17">
        <f>SUMIF(H174:H175,"f",S174:S175)</f>
        <v>15</v>
      </c>
      <c r="T178" s="54" t="s">
        <v>13</v>
      </c>
      <c r="U178" s="55" t="s">
        <v>13</v>
      </c>
      <c r="V178" s="55" t="s">
        <v>13</v>
      </c>
      <c r="W178" s="55" t="s">
        <v>13</v>
      </c>
      <c r="X178" s="67" t="s">
        <v>13</v>
      </c>
    </row>
    <row r="179" spans="1:28" x14ac:dyDescent="0.2">
      <c r="A179" s="136" t="s">
        <v>32</v>
      </c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8"/>
    </row>
    <row r="180" spans="1:28" x14ac:dyDescent="0.2">
      <c r="A180" s="58"/>
      <c r="B180" s="59">
        <v>3</v>
      </c>
      <c r="C180" s="82"/>
      <c r="D180" s="54">
        <f>IF(C180&gt;0,K180/(I180/C180),0)</f>
        <v>0</v>
      </c>
      <c r="E180" s="54">
        <f>IF(C180&gt;0,R180/(I180/C180),0)</f>
        <v>0</v>
      </c>
      <c r="F180" s="61">
        <f>IF(U180&gt;0,FLOOR((P180+T180)/U180,0.1),0)</f>
        <v>0</v>
      </c>
      <c r="G180" s="16"/>
      <c r="H180" s="16"/>
      <c r="I180" s="62">
        <f>K180+R180</f>
        <v>0</v>
      </c>
      <c r="J180" s="20">
        <f>P180+T180</f>
        <v>0</v>
      </c>
      <c r="K180" s="62">
        <f>L180+Q180</f>
        <v>0</v>
      </c>
      <c r="L180" s="62">
        <f>M180+N180</f>
        <v>0</v>
      </c>
      <c r="M180" s="59"/>
      <c r="N180" s="63">
        <f>O180+P180</f>
        <v>0</v>
      </c>
      <c r="O180" s="59"/>
      <c r="P180" s="59"/>
      <c r="Q180" s="59"/>
      <c r="R180" s="89">
        <f>(C180*U180)-K180</f>
        <v>0</v>
      </c>
      <c r="S180" s="60"/>
      <c r="T180" s="91">
        <f>R180-S180</f>
        <v>0</v>
      </c>
      <c r="U180" s="92"/>
      <c r="V180" s="64"/>
      <c r="W180" s="64"/>
      <c r="X180" s="65"/>
    </row>
    <row r="181" spans="1:28" x14ac:dyDescent="0.2">
      <c r="A181" s="58"/>
      <c r="B181" s="59">
        <v>3</v>
      </c>
      <c r="C181" s="82"/>
      <c r="D181" s="54">
        <f>IF(C181&gt;0,K181/(I181/C181),0)</f>
        <v>0</v>
      </c>
      <c r="E181" s="54">
        <f>IF(C181&gt;0,R181/(I181/C181),0)</f>
        <v>0</v>
      </c>
      <c r="F181" s="61">
        <f>IF(U181&gt;0,FLOOR((P181+T181)/U181,0.1),0)</f>
        <v>0</v>
      </c>
      <c r="G181" s="16"/>
      <c r="H181" s="16"/>
      <c r="I181" s="62">
        <f>K181+R181</f>
        <v>0</v>
      </c>
      <c r="J181" s="20">
        <f>P181+T181</f>
        <v>0</v>
      </c>
      <c r="K181" s="62">
        <f>L181+Q181</f>
        <v>0</v>
      </c>
      <c r="L181" s="62">
        <f>M181+N181</f>
        <v>0</v>
      </c>
      <c r="M181" s="59"/>
      <c r="N181" s="63">
        <f>O181+P181</f>
        <v>0</v>
      </c>
      <c r="O181" s="59"/>
      <c r="P181" s="59"/>
      <c r="Q181" s="59"/>
      <c r="R181" s="89">
        <f>(C181*U181)-K181</f>
        <v>0</v>
      </c>
      <c r="S181" s="60"/>
      <c r="T181" s="91">
        <f>R181-S181</f>
        <v>0</v>
      </c>
      <c r="U181" s="92"/>
      <c r="V181" s="64"/>
      <c r="W181" s="64"/>
      <c r="X181" s="65"/>
    </row>
    <row r="182" spans="1:28" x14ac:dyDescent="0.2">
      <c r="A182" s="58"/>
      <c r="B182" s="59">
        <v>3</v>
      </c>
      <c r="C182" s="60"/>
      <c r="D182" s="54">
        <f>IF(C182&gt;0,K182/(I182/C182),0)</f>
        <v>0</v>
      </c>
      <c r="E182" s="54">
        <f>IF(C182&gt;0,R182/(I182/C182),0)</f>
        <v>0</v>
      </c>
      <c r="F182" s="61">
        <f>IF(U182&gt;0,FLOOR((P182+T182)/U182,0.1),0)</f>
        <v>0</v>
      </c>
      <c r="G182" s="16"/>
      <c r="H182" s="16"/>
      <c r="I182" s="62">
        <f>K182+R182</f>
        <v>0</v>
      </c>
      <c r="J182" s="20">
        <f>P182+T182</f>
        <v>0</v>
      </c>
      <c r="K182" s="62">
        <f>L182+Q182</f>
        <v>0</v>
      </c>
      <c r="L182" s="62">
        <f>M182+N182</f>
        <v>0</v>
      </c>
      <c r="M182" s="59"/>
      <c r="N182" s="63">
        <f>O182+P182</f>
        <v>0</v>
      </c>
      <c r="O182" s="59"/>
      <c r="P182" s="59"/>
      <c r="Q182" s="59"/>
      <c r="R182" s="89">
        <f>(C182*U182)-K182</f>
        <v>0</v>
      </c>
      <c r="S182" s="60"/>
      <c r="T182" s="91">
        <f>R182-S182</f>
        <v>0</v>
      </c>
      <c r="U182" s="86"/>
      <c r="V182" s="64"/>
      <c r="W182" s="64"/>
      <c r="X182" s="65"/>
    </row>
    <row r="183" spans="1:28" x14ac:dyDescent="0.2">
      <c r="A183" s="58"/>
      <c r="B183" s="59">
        <v>3</v>
      </c>
      <c r="C183" s="60"/>
      <c r="D183" s="54">
        <f>IF(C183&gt;0,K183/(I183/C183),0)</f>
        <v>0</v>
      </c>
      <c r="E183" s="54">
        <f>IF(C183&gt;0,R183/(I183/C183),0)</f>
        <v>0</v>
      </c>
      <c r="F183" s="61">
        <f>IF(U183&gt;0,FLOOR((P183+T183)/U183,0.1),0)</f>
        <v>0</v>
      </c>
      <c r="G183" s="16"/>
      <c r="H183" s="16"/>
      <c r="I183" s="62">
        <f>K183+R183</f>
        <v>0</v>
      </c>
      <c r="J183" s="20">
        <f>P183+T183</f>
        <v>0</v>
      </c>
      <c r="K183" s="62">
        <f>L183+Q183</f>
        <v>0</v>
      </c>
      <c r="L183" s="62">
        <f>M183+N183</f>
        <v>0</v>
      </c>
      <c r="M183" s="59"/>
      <c r="N183" s="63">
        <f>O183+P183</f>
        <v>0</v>
      </c>
      <c r="O183" s="59"/>
      <c r="P183" s="59"/>
      <c r="Q183" s="59"/>
      <c r="R183" s="89">
        <f>(C183*U183)-K183</f>
        <v>0</v>
      </c>
      <c r="S183" s="60"/>
      <c r="T183" s="91">
        <f>R183-S183</f>
        <v>0</v>
      </c>
      <c r="U183" s="86"/>
      <c r="V183" s="64"/>
      <c r="W183" s="64"/>
      <c r="X183" s="65"/>
    </row>
    <row r="184" spans="1:28" x14ac:dyDescent="0.2">
      <c r="A184" s="58"/>
      <c r="B184" s="59">
        <v>3</v>
      </c>
      <c r="C184" s="60"/>
      <c r="D184" s="54">
        <f>IF(C184&gt;0,K184/(I184/C184),0)</f>
        <v>0</v>
      </c>
      <c r="E184" s="54">
        <f>IF(C184&gt;0,R184/(I184/C184),0)</f>
        <v>0</v>
      </c>
      <c r="F184" s="61">
        <f>IF(U184&gt;0,FLOOR((P184+T184)/U184,0.1),0)</f>
        <v>0</v>
      </c>
      <c r="G184" s="16"/>
      <c r="H184" s="16"/>
      <c r="I184" s="62">
        <f>K184+R184</f>
        <v>0</v>
      </c>
      <c r="J184" s="20">
        <f>P184+T184</f>
        <v>0</v>
      </c>
      <c r="K184" s="62">
        <f>L184+Q184</f>
        <v>0</v>
      </c>
      <c r="L184" s="62">
        <f>M184+N184</f>
        <v>0</v>
      </c>
      <c r="M184" s="59"/>
      <c r="N184" s="63">
        <f>O184+P184</f>
        <v>0</v>
      </c>
      <c r="O184" s="59"/>
      <c r="P184" s="59"/>
      <c r="Q184" s="59"/>
      <c r="R184" s="89">
        <f>(C184*U184)-K184</f>
        <v>0</v>
      </c>
      <c r="S184" s="60"/>
      <c r="T184" s="91">
        <f>R184-S184</f>
        <v>0</v>
      </c>
      <c r="U184" s="86"/>
      <c r="V184" s="64"/>
      <c r="W184" s="64"/>
      <c r="X184" s="65"/>
    </row>
    <row r="185" spans="1:28" x14ac:dyDescent="0.2">
      <c r="A185" s="66" t="s">
        <v>77</v>
      </c>
      <c r="B185" s="55">
        <v>3</v>
      </c>
      <c r="C185" s="17">
        <f>SUM(C180:C184)</f>
        <v>0</v>
      </c>
      <c r="D185" s="17">
        <f>SUM(D180:D184)</f>
        <v>0</v>
      </c>
      <c r="E185" s="17">
        <f>SUM(E180:E184)</f>
        <v>0</v>
      </c>
      <c r="F185" s="54" t="s">
        <v>13</v>
      </c>
      <c r="G185" s="55" t="s">
        <v>13</v>
      </c>
      <c r="H185" s="55" t="s">
        <v>13</v>
      </c>
      <c r="I185" s="17">
        <f>SUM(I180:I184)</f>
        <v>0</v>
      </c>
      <c r="J185" s="54" t="s">
        <v>13</v>
      </c>
      <c r="K185" s="17">
        <f>SUM(K180:K184)</f>
        <v>0</v>
      </c>
      <c r="L185" s="17">
        <f>SUM(L180:L184)</f>
        <v>0</v>
      </c>
      <c r="M185" s="17">
        <f>SUM(M180:M184)</f>
        <v>0</v>
      </c>
      <c r="N185" s="17">
        <f>SUM(N180:N184)</f>
        <v>0</v>
      </c>
      <c r="O185" s="17">
        <f>SUM(O180:O184)</f>
        <v>0</v>
      </c>
      <c r="P185" s="54" t="s">
        <v>13</v>
      </c>
      <c r="Q185" s="17">
        <f>SUM(Q180:Q184)</f>
        <v>0</v>
      </c>
      <c r="R185" s="17">
        <f>SUM(R180:R184)</f>
        <v>0</v>
      </c>
      <c r="S185" s="17">
        <f>SUM(S180:S184)</f>
        <v>0</v>
      </c>
      <c r="T185" s="54" t="s">
        <v>13</v>
      </c>
      <c r="U185" s="55" t="s">
        <v>13</v>
      </c>
      <c r="V185" s="55" t="s">
        <v>13</v>
      </c>
      <c r="W185" s="55" t="s">
        <v>13</v>
      </c>
      <c r="X185" s="67" t="s">
        <v>13</v>
      </c>
    </row>
    <row r="186" spans="1:28" x14ac:dyDescent="0.2">
      <c r="A186" s="66" t="s">
        <v>26</v>
      </c>
      <c r="B186" s="55">
        <v>3</v>
      </c>
      <c r="C186" s="54" t="s">
        <v>13</v>
      </c>
      <c r="D186" s="54" t="s">
        <v>13</v>
      </c>
      <c r="E186" s="54" t="s">
        <v>13</v>
      </c>
      <c r="F186" s="17">
        <f>SUM(F180:F184)</f>
        <v>0</v>
      </c>
      <c r="G186" s="55" t="s">
        <v>13</v>
      </c>
      <c r="H186" s="55" t="s">
        <v>13</v>
      </c>
      <c r="I186" s="55" t="s">
        <v>13</v>
      </c>
      <c r="J186" s="17">
        <f>SUM(J180:J184)</f>
        <v>0</v>
      </c>
      <c r="K186" s="55" t="s">
        <v>13</v>
      </c>
      <c r="L186" s="55" t="s">
        <v>13</v>
      </c>
      <c r="M186" s="55" t="s">
        <v>13</v>
      </c>
      <c r="N186" s="55" t="s">
        <v>13</v>
      </c>
      <c r="O186" s="55" t="s">
        <v>13</v>
      </c>
      <c r="P186" s="17">
        <f>SUM(P180:P184)</f>
        <v>0</v>
      </c>
      <c r="Q186" s="55" t="s">
        <v>13</v>
      </c>
      <c r="R186" s="54" t="s">
        <v>13</v>
      </c>
      <c r="S186" s="54" t="s">
        <v>13</v>
      </c>
      <c r="T186" s="17">
        <f>SUM(T180:T184)</f>
        <v>0</v>
      </c>
      <c r="U186" s="20" t="s">
        <v>13</v>
      </c>
      <c r="V186" s="55" t="s">
        <v>13</v>
      </c>
      <c r="W186" s="55" t="s">
        <v>13</v>
      </c>
      <c r="X186" s="67" t="s">
        <v>13</v>
      </c>
    </row>
    <row r="187" spans="1:28" x14ac:dyDescent="0.2">
      <c r="A187" s="66" t="s">
        <v>78</v>
      </c>
      <c r="B187" s="55">
        <v>3</v>
      </c>
      <c r="C187" s="17">
        <f>SUMIF(H180:H184,"f",C180:C184)</f>
        <v>0</v>
      </c>
      <c r="D187" s="17">
        <f>SUMIF(H180:H184,"f",D180:D184)</f>
        <v>0</v>
      </c>
      <c r="E187" s="17">
        <f>SUMIF(H180:H184,"f",E180:E184)</f>
        <v>0</v>
      </c>
      <c r="F187" s="54" t="s">
        <v>13</v>
      </c>
      <c r="G187" s="55" t="s">
        <v>13</v>
      </c>
      <c r="H187" s="55" t="s">
        <v>13</v>
      </c>
      <c r="I187" s="17">
        <f>SUMIF(H180:H184,"f",I180:I184)</f>
        <v>0</v>
      </c>
      <c r="J187" s="55" t="s">
        <v>13</v>
      </c>
      <c r="K187" s="17">
        <f>SUMIF(H180:H184,"f",K180:K184)</f>
        <v>0</v>
      </c>
      <c r="L187" s="17">
        <f>SUMIF(H180:H184,"f",L180:L184)</f>
        <v>0</v>
      </c>
      <c r="M187" s="17">
        <f>SUMIF(H180:H184,"f",M180:M184)</f>
        <v>0</v>
      </c>
      <c r="N187" s="17">
        <f>SUMIF(H180:H184,"f",N180:N184)</f>
        <v>0</v>
      </c>
      <c r="O187" s="17">
        <f>SUMIF(H180:H184,"f",O180:O184)</f>
        <v>0</v>
      </c>
      <c r="P187" s="55" t="s">
        <v>13</v>
      </c>
      <c r="Q187" s="17">
        <f>SUMIF(H180:H184,"f",Q180:Q184)</f>
        <v>0</v>
      </c>
      <c r="R187" s="17">
        <f>SUMIF(H180:H184,"f",R180:R184)</f>
        <v>0</v>
      </c>
      <c r="S187" s="17">
        <f>SUMIF(H180:H184,"f",S180:S184)</f>
        <v>0</v>
      </c>
      <c r="T187" s="54" t="s">
        <v>13</v>
      </c>
      <c r="U187" s="55" t="s">
        <v>13</v>
      </c>
      <c r="V187" s="55" t="s">
        <v>13</v>
      </c>
      <c r="W187" s="55" t="s">
        <v>13</v>
      </c>
      <c r="X187" s="67" t="s">
        <v>13</v>
      </c>
    </row>
    <row r="188" spans="1:28" x14ac:dyDescent="0.2">
      <c r="A188" s="136" t="s">
        <v>33</v>
      </c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8"/>
    </row>
    <row r="189" spans="1:28" x14ac:dyDescent="0.2">
      <c r="A189" s="58"/>
      <c r="B189" s="59">
        <v>3</v>
      </c>
      <c r="C189" s="60"/>
      <c r="D189" s="54">
        <f>IF(C189&gt;0,K189/(I189/C189),0)</f>
        <v>0</v>
      </c>
      <c r="E189" s="54">
        <f>IF(C189&gt;0,R189/(I189/C189),0)</f>
        <v>0</v>
      </c>
      <c r="F189" s="61">
        <f>IF(U189&gt;0,FLOOR((P189+T189)/U189,0.1),0)</f>
        <v>0</v>
      </c>
      <c r="G189" s="16"/>
      <c r="H189" s="16"/>
      <c r="I189" s="62">
        <f>K189+R189</f>
        <v>0</v>
      </c>
      <c r="J189" s="20">
        <f>P189+T189</f>
        <v>0</v>
      </c>
      <c r="K189" s="62">
        <f>L189+Q189</f>
        <v>0</v>
      </c>
      <c r="L189" s="62">
        <f>M189+N189</f>
        <v>0</v>
      </c>
      <c r="M189" s="59"/>
      <c r="N189" s="63">
        <f>O189+P189</f>
        <v>0</v>
      </c>
      <c r="O189" s="59"/>
      <c r="P189" s="59"/>
      <c r="Q189" s="59"/>
      <c r="R189" s="89">
        <f>(C189*U189)-K189</f>
        <v>0</v>
      </c>
      <c r="S189" s="60"/>
      <c r="T189" s="91">
        <f>R189-S189</f>
        <v>0</v>
      </c>
      <c r="U189" s="86"/>
      <c r="V189" s="64"/>
      <c r="W189" s="64"/>
      <c r="X189" s="65"/>
    </row>
    <row r="190" spans="1:28" x14ac:dyDescent="0.2">
      <c r="A190" s="58"/>
      <c r="B190" s="59">
        <v>3</v>
      </c>
      <c r="C190" s="60"/>
      <c r="D190" s="54">
        <f>IF(C190&gt;0,K190/(I190/C190),0)</f>
        <v>0</v>
      </c>
      <c r="E190" s="54">
        <f>IF(C190&gt;0,R190/(I190/C190),0)</f>
        <v>0</v>
      </c>
      <c r="F190" s="61">
        <f>IF(U190&gt;0,FLOOR((P190+T190)/U190,0.1),0)</f>
        <v>0</v>
      </c>
      <c r="G190" s="16"/>
      <c r="H190" s="16"/>
      <c r="I190" s="62">
        <f>K190+R190</f>
        <v>0</v>
      </c>
      <c r="J190" s="20">
        <f>P190+T190</f>
        <v>0</v>
      </c>
      <c r="K190" s="62">
        <f>L190+Q190</f>
        <v>0</v>
      </c>
      <c r="L190" s="62">
        <f>M190+N190</f>
        <v>0</v>
      </c>
      <c r="M190" s="59"/>
      <c r="N190" s="63">
        <f>O190+P190</f>
        <v>0</v>
      </c>
      <c r="O190" s="59"/>
      <c r="P190" s="59"/>
      <c r="Q190" s="59"/>
      <c r="R190" s="89">
        <f>(C190*U190)-K190</f>
        <v>0</v>
      </c>
      <c r="S190" s="60"/>
      <c r="T190" s="91">
        <f>R190-S190</f>
        <v>0</v>
      </c>
      <c r="U190" s="86"/>
      <c r="V190" s="64"/>
      <c r="W190" s="64"/>
      <c r="X190" s="65"/>
    </row>
    <row r="191" spans="1:28" s="18" customFormat="1" x14ac:dyDescent="0.2">
      <c r="A191" s="66" t="s">
        <v>77</v>
      </c>
      <c r="B191" s="55">
        <v>3</v>
      </c>
      <c r="C191" s="17">
        <f>SUM(C189:C190)</f>
        <v>0</v>
      </c>
      <c r="D191" s="17">
        <f>SUM(D189:D190)</f>
        <v>0</v>
      </c>
      <c r="E191" s="17">
        <f>SUM(E189:E190)</f>
        <v>0</v>
      </c>
      <c r="F191" s="54" t="s">
        <v>13</v>
      </c>
      <c r="G191" s="55" t="s">
        <v>13</v>
      </c>
      <c r="H191" s="55" t="s">
        <v>13</v>
      </c>
      <c r="I191" s="17">
        <f>SUM(I189:I190)</f>
        <v>0</v>
      </c>
      <c r="J191" s="54" t="s">
        <v>13</v>
      </c>
      <c r="K191" s="17">
        <f>SUM(K189:K190)</f>
        <v>0</v>
      </c>
      <c r="L191" s="17">
        <f>SUM(L189:L190)</f>
        <v>0</v>
      </c>
      <c r="M191" s="17">
        <f>SUM(M189:M190)</f>
        <v>0</v>
      </c>
      <c r="N191" s="17">
        <f>SUM(N189:N190)</f>
        <v>0</v>
      </c>
      <c r="O191" s="17">
        <f>SUM(O189:O190)</f>
        <v>0</v>
      </c>
      <c r="P191" s="54" t="s">
        <v>13</v>
      </c>
      <c r="Q191" s="17">
        <f>SUM(Q189:Q190)</f>
        <v>0</v>
      </c>
      <c r="R191" s="17">
        <f>SUM(R189:R190)</f>
        <v>0</v>
      </c>
      <c r="S191" s="17">
        <f>SUM(S189:S190)</f>
        <v>0</v>
      </c>
      <c r="T191" s="54" t="s">
        <v>13</v>
      </c>
      <c r="U191" s="55" t="s">
        <v>13</v>
      </c>
      <c r="V191" s="55" t="s">
        <v>13</v>
      </c>
      <c r="W191" s="55" t="s">
        <v>13</v>
      </c>
      <c r="X191" s="67" t="s">
        <v>13</v>
      </c>
      <c r="Y191"/>
      <c r="Z191"/>
      <c r="AA191"/>
      <c r="AB191"/>
    </row>
    <row r="192" spans="1:28" s="18" customFormat="1" x14ac:dyDescent="0.2">
      <c r="A192" s="66" t="s">
        <v>26</v>
      </c>
      <c r="B192" s="55">
        <v>3</v>
      </c>
      <c r="C192" s="54" t="s">
        <v>13</v>
      </c>
      <c r="D192" s="54" t="s">
        <v>13</v>
      </c>
      <c r="E192" s="54" t="s">
        <v>13</v>
      </c>
      <c r="F192" s="17">
        <f>SUM(F189:F190)</f>
        <v>0</v>
      </c>
      <c r="G192" s="55" t="s">
        <v>13</v>
      </c>
      <c r="H192" s="55" t="s">
        <v>13</v>
      </c>
      <c r="I192" s="55" t="s">
        <v>13</v>
      </c>
      <c r="J192" s="17">
        <f>SUM(J189:J190)</f>
        <v>0</v>
      </c>
      <c r="K192" s="55" t="s">
        <v>13</v>
      </c>
      <c r="L192" s="55" t="s">
        <v>13</v>
      </c>
      <c r="M192" s="55" t="s">
        <v>13</v>
      </c>
      <c r="N192" s="55" t="s">
        <v>13</v>
      </c>
      <c r="O192" s="55" t="s">
        <v>13</v>
      </c>
      <c r="P192" s="17">
        <f>SUM(P189:P190)</f>
        <v>0</v>
      </c>
      <c r="Q192" s="55" t="s">
        <v>13</v>
      </c>
      <c r="R192" s="54" t="s">
        <v>13</v>
      </c>
      <c r="S192" s="54" t="s">
        <v>13</v>
      </c>
      <c r="T192" s="17">
        <f>SUM(T189:T190)</f>
        <v>0</v>
      </c>
      <c r="U192" s="20" t="s">
        <v>13</v>
      </c>
      <c r="V192" s="55" t="s">
        <v>13</v>
      </c>
      <c r="W192" s="55" t="s">
        <v>13</v>
      </c>
      <c r="X192" s="67" t="s">
        <v>13</v>
      </c>
      <c r="Y192"/>
      <c r="Z192"/>
      <c r="AA192"/>
      <c r="AB192"/>
    </row>
    <row r="193" spans="1:28" s="18" customFormat="1" x14ac:dyDescent="0.2">
      <c r="A193" s="66" t="s">
        <v>78</v>
      </c>
      <c r="B193" s="55">
        <v>3</v>
      </c>
      <c r="C193" s="17">
        <f>SUMIF(H189:H190,"f",C189:C190)</f>
        <v>0</v>
      </c>
      <c r="D193" s="17">
        <f>SUMIF(H189:H190,"f",D189:D190)</f>
        <v>0</v>
      </c>
      <c r="E193" s="17">
        <f>SUMIF(H189:H190,"f",E189:E190)</f>
        <v>0</v>
      </c>
      <c r="F193" s="54" t="s">
        <v>13</v>
      </c>
      <c r="G193" s="55" t="s">
        <v>13</v>
      </c>
      <c r="H193" s="55" t="s">
        <v>13</v>
      </c>
      <c r="I193" s="17">
        <f>SUMIF(H189:H190,"f",I189:I190)</f>
        <v>0</v>
      </c>
      <c r="J193" s="55" t="s">
        <v>13</v>
      </c>
      <c r="K193" s="17">
        <f>SUMIF(H189:H190,"f",K189:K190)</f>
        <v>0</v>
      </c>
      <c r="L193" s="17">
        <f>SUMIF(H189:H190,"f",L189:L190)</f>
        <v>0</v>
      </c>
      <c r="M193" s="17">
        <f>SUMIF(H189:H190,"f",M189:M190)</f>
        <v>0</v>
      </c>
      <c r="N193" s="17">
        <f>SUMIF(H189:H190,"f",N189:N190)</f>
        <v>0</v>
      </c>
      <c r="O193" s="17">
        <f>SUMIF(H189:H190,"f",O189:O190)</f>
        <v>0</v>
      </c>
      <c r="P193" s="55" t="s">
        <v>13</v>
      </c>
      <c r="Q193" s="17">
        <f>SUMIF(H189:H190,"f",Q189:Q190)</f>
        <v>0</v>
      </c>
      <c r="R193" s="17">
        <f>SUMIF(H189:H190,"f",R189:R190)</f>
        <v>0</v>
      </c>
      <c r="S193" s="17">
        <f>SUMIF(H189:H190,"f",S189:S190)</f>
        <v>0</v>
      </c>
      <c r="T193" s="54" t="s">
        <v>13</v>
      </c>
      <c r="U193" s="55" t="s">
        <v>13</v>
      </c>
      <c r="V193" s="55" t="s">
        <v>13</v>
      </c>
      <c r="W193" s="55" t="s">
        <v>13</v>
      </c>
      <c r="X193" s="67" t="s">
        <v>13</v>
      </c>
      <c r="Y193"/>
      <c r="Z193"/>
      <c r="AA193"/>
      <c r="AB193"/>
    </row>
    <row r="194" spans="1:28" s="22" customFormat="1" ht="17" x14ac:dyDescent="0.2">
      <c r="A194" s="68" t="s">
        <v>76</v>
      </c>
      <c r="B194" s="69">
        <v>3</v>
      </c>
      <c r="C194" s="70">
        <f>SUM(C141,C148,C159,C170,C176,C185,C191)</f>
        <v>30</v>
      </c>
      <c r="D194" s="70">
        <f>SUM(D141,D148,D159,D170,D176,D185,D191)</f>
        <v>13.611355311355311</v>
      </c>
      <c r="E194" s="70">
        <f>SUM(E141,E148,E159,E170,E176,E185,E191)</f>
        <v>16.388644688644689</v>
      </c>
      <c r="F194" s="70">
        <f>SUM(F142,F149,F160,F171,F177,F186,F192)</f>
        <v>10.4</v>
      </c>
      <c r="G194" s="71" t="s">
        <v>13</v>
      </c>
      <c r="H194" s="71" t="s">
        <v>13</v>
      </c>
      <c r="I194" s="70">
        <f>SUM(I141,I148,I159,I170,I176,I185,I191)</f>
        <v>769</v>
      </c>
      <c r="J194" s="70">
        <f>SUM(J142,J149,J160,J171,J177,J186,J192)</f>
        <v>273</v>
      </c>
      <c r="K194" s="70">
        <f>SUM(K141,K148,K159,K170,K176,K185,K191)</f>
        <v>354</v>
      </c>
      <c r="L194" s="70">
        <f>SUM(L141,L148,L159,L170,L176,L185,L191)</f>
        <v>180</v>
      </c>
      <c r="M194" s="70">
        <f>SUM(M141,M148,M159,M170,M176,M185,M191)</f>
        <v>45</v>
      </c>
      <c r="N194" s="70">
        <f>SUM(N141,N148,N159,N170,N176,N185,N191)</f>
        <v>135</v>
      </c>
      <c r="O194" s="70">
        <f>SUM(O141,O148,O159,O170,O176,O185,O191)</f>
        <v>60</v>
      </c>
      <c r="P194" s="70">
        <f>SUM(P142,P149,P160,P171,P177,P186,P192)</f>
        <v>75</v>
      </c>
      <c r="Q194" s="70">
        <f>SUM(Q141,Q148,Q159,Q170,Q176,Q185,Q191)</f>
        <v>174</v>
      </c>
      <c r="R194" s="70">
        <f>SUM(R141,R148,R159,R170,R176,R185,R191)</f>
        <v>415</v>
      </c>
      <c r="S194" s="70">
        <f>SUM(S141,S148,S159,S170,S176,S185,S191)</f>
        <v>217</v>
      </c>
      <c r="T194" s="70">
        <f>SUM(T142,T149,T160,T171,T177,T186,T192)</f>
        <v>198</v>
      </c>
      <c r="U194" s="71" t="s">
        <v>13</v>
      </c>
      <c r="V194" s="71" t="s">
        <v>13</v>
      </c>
      <c r="W194" s="71" t="s">
        <v>13</v>
      </c>
      <c r="X194" s="72" t="s">
        <v>13</v>
      </c>
      <c r="Y194"/>
      <c r="Z194"/>
      <c r="AA194"/>
      <c r="AB194"/>
    </row>
    <row r="195" spans="1:28" x14ac:dyDescent="0.2">
      <c r="A195" s="106" t="s">
        <v>108</v>
      </c>
      <c r="B195" s="23" t="s">
        <v>13</v>
      </c>
      <c r="C195" s="25">
        <f>C194+C134+C74</f>
        <v>90</v>
      </c>
      <c r="D195" s="25">
        <f>D194+D134+D74</f>
        <v>46.743383155796948</v>
      </c>
      <c r="E195" s="25">
        <f>E194+E134+E74</f>
        <v>43.256616844203052</v>
      </c>
      <c r="F195" s="24" t="s">
        <v>13</v>
      </c>
      <c r="G195" s="24" t="s">
        <v>13</v>
      </c>
      <c r="H195" s="24" t="s">
        <v>13</v>
      </c>
      <c r="I195" s="25">
        <f>I194+I134+I74</f>
        <v>2369.5</v>
      </c>
      <c r="J195" s="25" t="s">
        <v>13</v>
      </c>
      <c r="K195" s="25">
        <f>K194+K134+K74</f>
        <v>1237</v>
      </c>
      <c r="L195" s="25">
        <f>L194+L134+L74</f>
        <v>1036</v>
      </c>
      <c r="M195" s="25">
        <f>M194+M134+M74</f>
        <v>391</v>
      </c>
      <c r="N195" s="25">
        <f>N194+N134+N74</f>
        <v>645</v>
      </c>
      <c r="O195" s="25">
        <f>O194+O134+O74</f>
        <v>240</v>
      </c>
      <c r="P195" s="25" t="s">
        <v>13</v>
      </c>
      <c r="Q195" s="25">
        <f>Q194+Q134+Q74</f>
        <v>201</v>
      </c>
      <c r="R195" s="25">
        <f>R194+R134+R74</f>
        <v>1132.5</v>
      </c>
      <c r="S195" s="25">
        <f>S194+S134+S74</f>
        <v>651.5</v>
      </c>
      <c r="T195" s="25" t="s">
        <v>13</v>
      </c>
      <c r="U195" s="24" t="s">
        <v>13</v>
      </c>
      <c r="V195" s="24" t="s">
        <v>13</v>
      </c>
      <c r="W195" s="24" t="s">
        <v>13</v>
      </c>
      <c r="X195" s="26" t="s">
        <v>13</v>
      </c>
    </row>
    <row r="196" spans="1:28" ht="28" x14ac:dyDescent="0.2">
      <c r="A196" s="107" t="s">
        <v>109</v>
      </c>
      <c r="B196" s="23" t="s">
        <v>13</v>
      </c>
      <c r="C196" s="24" t="s">
        <v>13</v>
      </c>
      <c r="D196" s="24" t="s">
        <v>13</v>
      </c>
      <c r="E196" s="24" t="s">
        <v>13</v>
      </c>
      <c r="F196" s="25">
        <f>F194+F134+F74</f>
        <v>33</v>
      </c>
      <c r="G196" s="24" t="s">
        <v>13</v>
      </c>
      <c r="H196" s="24" t="s">
        <v>13</v>
      </c>
      <c r="I196" s="24" t="s">
        <v>13</v>
      </c>
      <c r="J196" s="25">
        <f>J194+J134+J74</f>
        <v>886</v>
      </c>
      <c r="K196" s="24" t="s">
        <v>13</v>
      </c>
      <c r="L196" s="24" t="s">
        <v>13</v>
      </c>
      <c r="M196" s="24" t="s">
        <v>13</v>
      </c>
      <c r="N196" s="24" t="s">
        <v>13</v>
      </c>
      <c r="O196" s="24" t="s">
        <v>13</v>
      </c>
      <c r="P196" s="25">
        <f>P194+P134+P74</f>
        <v>405</v>
      </c>
      <c r="Q196" s="24" t="s">
        <v>13</v>
      </c>
      <c r="R196" s="25" t="s">
        <v>13</v>
      </c>
      <c r="S196" s="25" t="s">
        <v>13</v>
      </c>
      <c r="T196" s="25">
        <f>T194+T134+T74</f>
        <v>481</v>
      </c>
      <c r="U196" s="24" t="s">
        <v>13</v>
      </c>
      <c r="V196" s="24" t="s">
        <v>13</v>
      </c>
      <c r="W196" s="24" t="s">
        <v>13</v>
      </c>
      <c r="X196" s="26" t="s">
        <v>13</v>
      </c>
    </row>
    <row r="197" spans="1:28" ht="29" thickBot="1" x14ac:dyDescent="0.25">
      <c r="A197" s="108" t="s">
        <v>110</v>
      </c>
      <c r="B197" s="27" t="s">
        <v>13</v>
      </c>
      <c r="C197" s="28">
        <f>C23+C30+C41+C52+C58+C67+C73+C82+C89+C101+C112+C118+C127+C133+C143+C150+C161+C172+C178+C187+C193</f>
        <v>45</v>
      </c>
      <c r="D197" s="28">
        <f>D23+D30+D41+D52+D58+D67+D73+D82+D89+D101+D112+D118+D127+D133+D143+D150+D161+D172+D178+D187+D193</f>
        <v>21.194871794871798</v>
      </c>
      <c r="E197" s="28">
        <f>E23+E30+E41+E52+E58+E67+E73+E82+E89+E101+E112+E118+E127+E133+E143+E150+E161+E172+E178+E187+E193</f>
        <v>23.805128205128202</v>
      </c>
      <c r="F197" s="29" t="s">
        <v>13</v>
      </c>
      <c r="G197" s="29" t="s">
        <v>13</v>
      </c>
      <c r="H197" s="29" t="s">
        <v>13</v>
      </c>
      <c r="I197" s="28">
        <f>I23+I30+I41+I52+I58+I67+I73+I82+I89+I101+I112+I118+I127+I133+I143+I150+I161+I172+I178+I187+I193</f>
        <v>1165</v>
      </c>
      <c r="J197" s="29" t="s">
        <v>13</v>
      </c>
      <c r="K197" s="28">
        <f>K23+K30+K41+K52+K58+K67+K73+K82+K89+K101+K112+K118+K127+K133+K143+K150+K161+K172+K178+K187+K193</f>
        <v>551</v>
      </c>
      <c r="L197" s="28">
        <f>L23+L30+L41+L52+L58+L67+L73+L82+L89+L101+L112+L118+L127+L133+L143+L150+L161+L172+L178+L187+L193</f>
        <v>375</v>
      </c>
      <c r="M197" s="28">
        <f>M23+M30+M41+M52+M58+M67+M73+M82+M89+M101+M112+M118+M127+M133+M143+M150+M161+M172+M178+M187+M193</f>
        <v>135</v>
      </c>
      <c r="N197" s="28">
        <f>N23+N30+N41+N52+N58+N67+N73+N82+N89+N101+N112+N118+N127+N133+N143+N150+N161+N172+N178+N187+N193</f>
        <v>240</v>
      </c>
      <c r="O197" s="28">
        <f>O23+O30+O41+O52+O58+O67+O73+O82+O89+O101+O112+O118+O127+O133+O143+O150+O161+O172+O178+O187+O193</f>
        <v>210</v>
      </c>
      <c r="P197" s="29" t="s">
        <v>13</v>
      </c>
      <c r="Q197" s="28">
        <f>Q23+Q30+Q41+Q52+Q58+Q67+Q73+Q82+Q89+Q101+Q112+Q118+Q127+Q133+Q143+Q150+Q161+Q172+Q178+Q187+Q193</f>
        <v>176</v>
      </c>
      <c r="R197" s="28">
        <f>R23+R30+R41+R52+R58+R67+R73+R82+R89+R101+R112+R118+R127+R133+R143+R150+R161+R172+R178+R187+R193</f>
        <v>614</v>
      </c>
      <c r="S197" s="28">
        <f>S23+S30+S41+S52+S58+S67+S73+S82+S89+S101+S112+S118+S127+S133+S143+S150+S161+S172+S178+S187+S193</f>
        <v>354</v>
      </c>
      <c r="T197" s="28" t="s">
        <v>13</v>
      </c>
      <c r="U197" s="29" t="s">
        <v>13</v>
      </c>
      <c r="V197" s="29" t="s">
        <v>13</v>
      </c>
      <c r="W197" s="29" t="s">
        <v>13</v>
      </c>
      <c r="X197" s="30" t="s">
        <v>13</v>
      </c>
    </row>
    <row r="200" spans="1:28" hidden="1" x14ac:dyDescent="0.2"/>
    <row r="201" spans="1:28" ht="16" hidden="1" thickBot="1" x14ac:dyDescent="0.25"/>
    <row r="202" spans="1:28" ht="16" hidden="1" customHeight="1" x14ac:dyDescent="0.2">
      <c r="A202" s="256" t="s">
        <v>85</v>
      </c>
      <c r="B202" s="257"/>
      <c r="C202" s="205" t="s">
        <v>81</v>
      </c>
      <c r="D202" s="205"/>
      <c r="E202" s="206" t="s">
        <v>82</v>
      </c>
      <c r="F202" s="207"/>
      <c r="G202" s="208" t="s">
        <v>83</v>
      </c>
      <c r="H202" s="209"/>
      <c r="I202" s="31"/>
    </row>
    <row r="203" spans="1:28" ht="17.5" hidden="1" customHeight="1" x14ac:dyDescent="0.2">
      <c r="A203" s="258"/>
      <c r="B203" s="259"/>
      <c r="C203" s="232" t="s">
        <v>86</v>
      </c>
      <c r="D203" s="254" t="s">
        <v>87</v>
      </c>
      <c r="E203" s="232" t="s">
        <v>86</v>
      </c>
      <c r="F203" s="254" t="s">
        <v>87</v>
      </c>
      <c r="G203" s="210"/>
      <c r="H203" s="211"/>
      <c r="I203" s="31"/>
    </row>
    <row r="204" spans="1:28" ht="16" hidden="1" thickBot="1" x14ac:dyDescent="0.25">
      <c r="A204" s="230" t="s">
        <v>88</v>
      </c>
      <c r="B204" s="231"/>
      <c r="C204" s="233"/>
      <c r="D204" s="255"/>
      <c r="E204" s="233"/>
      <c r="F204" s="255"/>
      <c r="G204" s="120"/>
      <c r="H204" s="212"/>
      <c r="I204" s="31"/>
    </row>
    <row r="205" spans="1:28" ht="28" hidden="1" customHeight="1" x14ac:dyDescent="0.2">
      <c r="A205" s="260" t="s">
        <v>90</v>
      </c>
      <c r="B205" s="261"/>
      <c r="C205" s="98">
        <f>C195</f>
        <v>90</v>
      </c>
      <c r="D205" s="32">
        <v>100</v>
      </c>
      <c r="E205" s="33">
        <f>I195</f>
        <v>2369.5</v>
      </c>
      <c r="F205" s="34">
        <v>100</v>
      </c>
      <c r="G205" s="213"/>
      <c r="H205" s="214"/>
      <c r="I205" s="31"/>
    </row>
    <row r="206" spans="1:28" ht="14.5" hidden="1" customHeight="1" x14ac:dyDescent="0.2">
      <c r="A206" s="237" t="s">
        <v>91</v>
      </c>
      <c r="B206" s="238"/>
      <c r="C206" s="225">
        <f>D195</f>
        <v>46.743383155796948</v>
      </c>
      <c r="D206" s="225">
        <f>C206/C205*100</f>
        <v>51.937092395329941</v>
      </c>
      <c r="E206" s="226">
        <f>K195</f>
        <v>1237</v>
      </c>
      <c r="F206" s="228">
        <f>E206/E205*100</f>
        <v>52.205106562565938</v>
      </c>
      <c r="G206" s="215"/>
      <c r="H206" s="216"/>
      <c r="I206" s="31"/>
    </row>
    <row r="207" spans="1:28" hidden="1" x14ac:dyDescent="0.2">
      <c r="A207" s="239" t="s">
        <v>92</v>
      </c>
      <c r="B207" s="240"/>
      <c r="C207" s="234"/>
      <c r="D207" s="225"/>
      <c r="E207" s="227"/>
      <c r="F207" s="229"/>
      <c r="G207" s="217"/>
      <c r="H207" s="218"/>
      <c r="I207" s="31"/>
    </row>
    <row r="208" spans="1:28" ht="25.25" hidden="1" customHeight="1" x14ac:dyDescent="0.2">
      <c r="A208" s="235" t="s">
        <v>93</v>
      </c>
      <c r="B208" s="236"/>
      <c r="C208" s="19">
        <f>C23+C30+C41+C52+C58+C67+C73+C82+C89+C101+C112+C118+C127+C133+C143+C150+C161+C172+C178+C187+C193</f>
        <v>45</v>
      </c>
      <c r="D208" s="54">
        <f>C208/C205*100</f>
        <v>50</v>
      </c>
      <c r="E208" s="54">
        <f>I23+I30+I41+I52+I58+I67+I73+I82+I89+I101+I112+I118+I127+I133+I143+I150+I161+I172+I178+I187+I193</f>
        <v>1165</v>
      </c>
      <c r="F208" s="49">
        <f>E208/E205*100</f>
        <v>49.166490820848281</v>
      </c>
      <c r="G208" s="219"/>
      <c r="H208" s="220"/>
      <c r="Q208" s="35"/>
    </row>
    <row r="209" spans="1:14" ht="27" hidden="1" customHeight="1" x14ac:dyDescent="0.2">
      <c r="A209" s="235" t="s">
        <v>94</v>
      </c>
      <c r="B209" s="236"/>
      <c r="C209" s="19">
        <f>C28+C87+C148</f>
        <v>4</v>
      </c>
      <c r="D209" s="54">
        <f>C209/C205*100</f>
        <v>4.4444444444444446</v>
      </c>
      <c r="E209" s="19">
        <f>I28+I87+I148</f>
        <v>104</v>
      </c>
      <c r="F209" s="19">
        <f>E209/E205*100</f>
        <v>4.3891116269255122</v>
      </c>
      <c r="G209" s="196"/>
      <c r="H209" s="197"/>
    </row>
    <row r="210" spans="1:14" hidden="1" x14ac:dyDescent="0.2">
      <c r="A210" s="237" t="s">
        <v>95</v>
      </c>
      <c r="B210" s="238"/>
      <c r="C210" s="198">
        <f>F196</f>
        <v>33</v>
      </c>
      <c r="D210" s="225">
        <f>C210/C205*100</f>
        <v>36.666666666666664</v>
      </c>
      <c r="E210" s="198">
        <f>J196</f>
        <v>886</v>
      </c>
      <c r="F210" s="198">
        <f>E210/E205*100</f>
        <v>37.391854821692341</v>
      </c>
      <c r="G210" s="221"/>
      <c r="H210" s="222"/>
      <c r="I210" s="31"/>
      <c r="J210" s="36"/>
      <c r="K210" s="204"/>
      <c r="L210" s="204"/>
      <c r="M210" s="204"/>
      <c r="N210" s="37"/>
    </row>
    <row r="211" spans="1:14" hidden="1" x14ac:dyDescent="0.2">
      <c r="A211" s="239" t="s">
        <v>96</v>
      </c>
      <c r="B211" s="240"/>
      <c r="C211" s="199"/>
      <c r="D211" s="225"/>
      <c r="E211" s="199"/>
      <c r="F211" s="199"/>
      <c r="G211" s="223"/>
      <c r="H211" s="224"/>
      <c r="I211" s="31"/>
      <c r="J211" s="36"/>
      <c r="K211" s="204"/>
      <c r="L211" s="204"/>
      <c r="M211" s="204"/>
      <c r="N211" s="37"/>
    </row>
    <row r="212" spans="1:14" ht="14.5" hidden="1" customHeight="1" x14ac:dyDescent="0.2">
      <c r="A212" s="237" t="s">
        <v>97</v>
      </c>
      <c r="B212" s="238"/>
      <c r="C212" s="198">
        <f>+C60+C61+C77+C79+C120+C180+C181</f>
        <v>5.5</v>
      </c>
      <c r="D212" s="198">
        <f>C212/C205*100</f>
        <v>6.1111111111111107</v>
      </c>
      <c r="E212" s="198">
        <f>+I60+I61+I77+I79+I120+I180+I181</f>
        <v>147.5</v>
      </c>
      <c r="F212" s="198">
        <f>E212/E205*100</f>
        <v>6.2249419708799323</v>
      </c>
      <c r="G212" s="200"/>
      <c r="H212" s="201"/>
      <c r="I212" s="31"/>
      <c r="J212" s="36"/>
      <c r="K212" s="204"/>
      <c r="L212" s="204"/>
      <c r="M212" s="204"/>
      <c r="N212" s="37"/>
    </row>
    <row r="213" spans="1:14" hidden="1" x14ac:dyDescent="0.2">
      <c r="A213" s="239" t="s">
        <v>98</v>
      </c>
      <c r="B213" s="240"/>
      <c r="C213" s="199"/>
      <c r="D213" s="199"/>
      <c r="E213" s="199"/>
      <c r="F213" s="199"/>
      <c r="G213" s="202"/>
      <c r="H213" s="203"/>
      <c r="I213" s="31"/>
      <c r="J213" s="36"/>
      <c r="K213" s="37"/>
      <c r="L213" s="37"/>
      <c r="M213" s="37"/>
      <c r="N213" s="37"/>
    </row>
    <row r="214" spans="1:14" ht="26.5" hidden="1" customHeight="1" x14ac:dyDescent="0.2">
      <c r="A214" s="235" t="s">
        <v>99</v>
      </c>
      <c r="B214" s="236"/>
      <c r="C214" s="99">
        <f>+C17+C60+C61+C79+C120+C180+C181</f>
        <v>5.5</v>
      </c>
      <c r="D214" s="54">
        <f>C214/C205*100</f>
        <v>6.1111111111111107</v>
      </c>
      <c r="E214" s="99">
        <f>+I17+I60+I61+I79+I120+I180+I181</f>
        <v>157.5</v>
      </c>
      <c r="F214" s="98">
        <f>E214/E205*100</f>
        <v>6.6469719350073859</v>
      </c>
      <c r="G214" s="196"/>
      <c r="H214" s="197"/>
      <c r="I214" s="31"/>
      <c r="J214" s="36"/>
      <c r="K214" s="204"/>
      <c r="L214" s="204"/>
      <c r="M214" s="204"/>
      <c r="N214" s="37"/>
    </row>
    <row r="215" spans="1:14" ht="14.5" hidden="1" customHeight="1" x14ac:dyDescent="0.2">
      <c r="A215" s="237" t="s">
        <v>100</v>
      </c>
      <c r="B215" s="238"/>
      <c r="C215" s="198">
        <f>+C60+C61+C79+C180+C181+C120</f>
        <v>3.5</v>
      </c>
      <c r="D215" s="198">
        <f>C215/C205*100</f>
        <v>3.8888888888888888</v>
      </c>
      <c r="E215" s="198">
        <f>+I60+I61+I79+I180+I181+I120</f>
        <v>97.5</v>
      </c>
      <c r="F215" s="198">
        <f>E215/E205*100</f>
        <v>4.1147921502426676</v>
      </c>
      <c r="G215" s="200"/>
      <c r="H215" s="201"/>
      <c r="I215" s="31"/>
      <c r="J215" s="36"/>
      <c r="K215" s="37"/>
      <c r="L215" s="37"/>
      <c r="M215" s="37"/>
      <c r="N215" s="37"/>
    </row>
    <row r="216" spans="1:14" hidden="1" x14ac:dyDescent="0.2">
      <c r="A216" s="239" t="s">
        <v>101</v>
      </c>
      <c r="B216" s="240"/>
      <c r="C216" s="199"/>
      <c r="D216" s="199"/>
      <c r="E216" s="199"/>
      <c r="F216" s="199"/>
      <c r="G216" s="202"/>
      <c r="H216" s="203"/>
      <c r="I216" s="31"/>
      <c r="J216" s="36"/>
      <c r="K216" s="37"/>
      <c r="L216" s="37"/>
      <c r="M216" s="37"/>
      <c r="N216" s="37"/>
    </row>
    <row r="217" spans="1:14" ht="42" hidden="1" customHeight="1" x14ac:dyDescent="0.2">
      <c r="A217" s="235" t="s">
        <v>102</v>
      </c>
      <c r="B217" s="236"/>
      <c r="C217" s="19">
        <f>+C78</f>
        <v>2</v>
      </c>
      <c r="D217" s="54">
        <f>C217/C205*100</f>
        <v>2.2222222222222223</v>
      </c>
      <c r="E217" s="19">
        <f>+I78</f>
        <v>60</v>
      </c>
      <c r="F217" s="19">
        <f>E217/E206*100</f>
        <v>4.8504446240905414</v>
      </c>
      <c r="G217" s="196"/>
      <c r="H217" s="197"/>
      <c r="I217" s="31"/>
      <c r="J217" s="36"/>
      <c r="K217" s="37"/>
      <c r="L217" s="37"/>
      <c r="M217" s="37"/>
      <c r="N217" s="37"/>
    </row>
    <row r="218" spans="1:14" hidden="1" x14ac:dyDescent="0.2">
      <c r="A218" s="235" t="s">
        <v>103</v>
      </c>
      <c r="B218" s="236"/>
      <c r="C218" s="19">
        <v>0</v>
      </c>
      <c r="D218" s="54">
        <f>C218/C205*100</f>
        <v>0</v>
      </c>
      <c r="E218" s="38">
        <v>0</v>
      </c>
      <c r="F218" s="19">
        <f>E218/E205*100</f>
        <v>0</v>
      </c>
      <c r="G218" s="196"/>
      <c r="H218" s="197"/>
      <c r="I218" s="31"/>
    </row>
    <row r="219" spans="1:14" ht="28" hidden="1" customHeight="1" x14ac:dyDescent="0.2">
      <c r="A219" s="235" t="s">
        <v>152</v>
      </c>
      <c r="B219" s="236"/>
      <c r="C219" s="98">
        <f>+C164</f>
        <v>20</v>
      </c>
      <c r="D219" s="99">
        <f>C219/C205*100</f>
        <v>22.222222222222221</v>
      </c>
      <c r="E219" s="98">
        <f>+I164</f>
        <v>500</v>
      </c>
      <c r="F219" s="98">
        <f>E219/E205*100</f>
        <v>21.10149820637265</v>
      </c>
      <c r="G219" s="196"/>
      <c r="H219" s="197"/>
      <c r="I219" s="31"/>
      <c r="J219" s="39"/>
      <c r="K219" s="39"/>
      <c r="L219" s="39"/>
      <c r="M219" s="39"/>
      <c r="N219" s="39"/>
    </row>
    <row r="220" spans="1:14" ht="22.25" hidden="1" customHeight="1" thickBot="1" x14ac:dyDescent="0.25">
      <c r="A220" s="250" t="s">
        <v>105</v>
      </c>
      <c r="B220" s="251"/>
      <c r="C220" s="40">
        <v>0</v>
      </c>
      <c r="D220" s="41">
        <f>C220/C205*100</f>
        <v>0</v>
      </c>
      <c r="E220" s="40">
        <f>I71+I131+I191</f>
        <v>0</v>
      </c>
      <c r="F220" s="40">
        <f>240/E205*100</f>
        <v>10.128719139058873</v>
      </c>
      <c r="G220" s="252"/>
      <c r="H220" s="253"/>
      <c r="J220" s="31"/>
      <c r="K220" s="35"/>
      <c r="L220" s="31"/>
      <c r="M220" s="31"/>
      <c r="N220" s="31"/>
    </row>
    <row r="221" spans="1:14" hidden="1" x14ac:dyDescent="0.2"/>
    <row r="222" spans="1:14" ht="16" hidden="1" thickBot="1" x14ac:dyDescent="0.25"/>
    <row r="223" spans="1:14" ht="16" hidden="1" x14ac:dyDescent="0.2">
      <c r="A223" s="42" t="s">
        <v>84</v>
      </c>
      <c r="B223" s="262" t="s">
        <v>87</v>
      </c>
      <c r="C223" s="263"/>
      <c r="D223" s="43"/>
    </row>
    <row r="224" spans="1:14" hidden="1" x14ac:dyDescent="0.2">
      <c r="A224" s="44" t="s">
        <v>164</v>
      </c>
      <c r="B224" s="264"/>
      <c r="C224" s="265"/>
      <c r="D224" s="45"/>
    </row>
    <row r="225" spans="1:11" hidden="1" x14ac:dyDescent="0.2">
      <c r="A225" s="46" t="s">
        <v>89</v>
      </c>
      <c r="B225" s="266"/>
      <c r="C225" s="267"/>
      <c r="D225" s="36"/>
    </row>
    <row r="226" spans="1:11" hidden="1" x14ac:dyDescent="0.2">
      <c r="A226" s="243" t="s">
        <v>165</v>
      </c>
      <c r="B226" s="244"/>
      <c r="C226" s="245"/>
      <c r="D226" s="47"/>
    </row>
    <row r="227" spans="1:11" ht="14.5" hidden="1" customHeight="1" x14ac:dyDescent="0.2">
      <c r="A227" s="103" t="str">
        <f>IF(B7=0,"",B7)</f>
        <v>dziedzina nauk rolniczych, dyscyplina: rolnictwo i ogrodnictwo</v>
      </c>
      <c r="B227" s="246">
        <f>IF(C285=0,"",C285/A289)</f>
        <v>49.922839506172842</v>
      </c>
      <c r="C227" s="247"/>
    </row>
    <row r="228" spans="1:11" ht="14.5" hidden="1" customHeight="1" x14ac:dyDescent="0.2">
      <c r="A228" s="103" t="str">
        <f>IF(B8=0,"",B8)</f>
        <v>dziedzina nauk inżynieryjno-technicznych, dyscyplina: architektura i urbanistyka</v>
      </c>
      <c r="B228" s="246">
        <f>IF(D285=0,"",D285/A289)</f>
        <v>49.583333333333336</v>
      </c>
      <c r="C228" s="247"/>
      <c r="K228" s="2"/>
    </row>
    <row r="229" spans="1:11" ht="14.5" hidden="1" customHeight="1" thickBot="1" x14ac:dyDescent="0.25">
      <c r="A229" s="104" t="str">
        <f>IF(B9=0,"",B9)</f>
        <v/>
      </c>
      <c r="B229" s="248" t="str">
        <f>IF(E285=0,"",E285/C195)</f>
        <v/>
      </c>
      <c r="C229" s="249"/>
    </row>
    <row r="230" spans="1:11" ht="16" hidden="1" thickBot="1" x14ac:dyDescent="0.25">
      <c r="A230" s="105" t="s">
        <v>104</v>
      </c>
      <c r="B230" s="241">
        <f>SUM(B227:C229)</f>
        <v>99.506172839506178</v>
      </c>
      <c r="C230" s="242"/>
      <c r="D230" s="48"/>
    </row>
    <row r="231" spans="1:11" hidden="1" x14ac:dyDescent="0.2"/>
    <row r="232" spans="1:11" hidden="1" x14ac:dyDescent="0.2"/>
    <row r="233" spans="1:11" ht="81.5" hidden="1" customHeight="1" x14ac:dyDescent="0.2"/>
    <row r="234" spans="1:11" hidden="1" x14ac:dyDescent="0.2">
      <c r="A234" s="112" t="s">
        <v>106</v>
      </c>
      <c r="B234" s="114" t="s">
        <v>107</v>
      </c>
      <c r="C234" s="111" t="s">
        <v>84</v>
      </c>
      <c r="D234" s="111"/>
      <c r="E234" s="111"/>
    </row>
    <row r="235" spans="1:11" ht="177" hidden="1" x14ac:dyDescent="0.2">
      <c r="A235" s="113"/>
      <c r="B235" s="114"/>
      <c r="C235" s="13" t="str">
        <f>IF('Architektura kraj_II stopień'!B7=0,"",'Architektura kraj_II stopień'!B7)</f>
        <v>dziedzina nauk rolniczych, dyscyplina: rolnictwo i ogrodnictwo</v>
      </c>
      <c r="D235" s="10" t="str">
        <f>IF('Architektura kraj_II stopień'!B8=0,"",'Architektura kraj_II stopień'!B8)</f>
        <v>dziedzina nauk inżynieryjno-technicznych, dyscyplina: architektura i urbanistyka</v>
      </c>
      <c r="E235" s="9" t="str">
        <f>IF('Architektura kraj_II stopień'!B9=0,"",'Architektura kraj_II stopień'!B9)</f>
        <v/>
      </c>
    </row>
    <row r="236" spans="1:11" hidden="1" x14ac:dyDescent="0.2">
      <c r="A236" s="1" t="s">
        <v>28</v>
      </c>
      <c r="B236" s="1">
        <v>1</v>
      </c>
      <c r="C236" s="1">
        <f>SUMPRODUCT(C17:C20,V17:V20)</f>
        <v>0</v>
      </c>
      <c r="D236" s="1">
        <f>SUMPRODUCT(C17:C20,W17:W20)</f>
        <v>0</v>
      </c>
      <c r="E236" s="1">
        <f>SUMPRODUCT(C17:C20,X17:X20)</f>
        <v>0</v>
      </c>
    </row>
    <row r="237" spans="1:11" hidden="1" x14ac:dyDescent="0.2">
      <c r="A237" s="1" t="s">
        <v>29</v>
      </c>
      <c r="B237" s="1">
        <v>1</v>
      </c>
      <c r="C237" s="1">
        <f>SUMPRODUCT(C25:C27,V25:V27)</f>
        <v>260</v>
      </c>
      <c r="D237" s="1">
        <f>SUMPRODUCT(C25:C27,W25:W27)</f>
        <v>100</v>
      </c>
      <c r="E237" s="1">
        <f>SUMPRODUCT(C25:C27,X25:X27)</f>
        <v>0</v>
      </c>
    </row>
    <row r="238" spans="1:11" hidden="1" x14ac:dyDescent="0.2">
      <c r="A238" s="1" t="s">
        <v>30</v>
      </c>
      <c r="B238" s="1">
        <v>1</v>
      </c>
      <c r="C238" s="1">
        <f>SUMPRODUCT(C32:C38,V32:V38)</f>
        <v>810</v>
      </c>
      <c r="D238" s="1">
        <f>SUMPRODUCT(C32:C38,W32:W38)</f>
        <v>790</v>
      </c>
      <c r="E238" s="1">
        <f>SUMPRODUCT(C32:C38,X32:X38)</f>
        <v>0</v>
      </c>
    </row>
    <row r="239" spans="1:11" hidden="1" x14ac:dyDescent="0.2">
      <c r="A239" s="1" t="s">
        <v>31</v>
      </c>
      <c r="B239" s="1">
        <v>1</v>
      </c>
      <c r="C239" s="1">
        <f>SUMPRODUCT(C43:C49,V43:V49)</f>
        <v>280</v>
      </c>
      <c r="D239" s="1">
        <f>SUMPRODUCT(C43:C49,W43:W49)</f>
        <v>120</v>
      </c>
      <c r="E239" s="1">
        <f>SUMPRODUCT(C43:C49,X43:X49)</f>
        <v>0</v>
      </c>
    </row>
    <row r="240" spans="1:11" hidden="1" x14ac:dyDescent="0.2">
      <c r="A240" s="1" t="s">
        <v>34</v>
      </c>
      <c r="B240" s="1">
        <v>1</v>
      </c>
      <c r="C240" s="1">
        <f>SUMPRODUCT(C54:C55,V54:V55)</f>
        <v>90</v>
      </c>
      <c r="D240" s="1">
        <f>SUMPRODUCT(C54:C55,W54:W55)</f>
        <v>210</v>
      </c>
      <c r="E240" s="1">
        <f>SUMPRODUCT(C54:C55,X54:X55)</f>
        <v>0</v>
      </c>
    </row>
    <row r="241" spans="1:5" hidden="1" x14ac:dyDescent="0.2">
      <c r="A241" s="1" t="s">
        <v>32</v>
      </c>
      <c r="B241" s="1">
        <v>1</v>
      </c>
      <c r="C241" s="1">
        <f>SUMPRODUCT(C60:C64,V60:V64)</f>
        <v>0</v>
      </c>
      <c r="D241" s="1">
        <f>SUMPRODUCT(C60:C64,W60:W64)</f>
        <v>0</v>
      </c>
      <c r="E241" s="1">
        <f>SUMPRODUCT(C60:C64,X60:X64)</f>
        <v>0</v>
      </c>
    </row>
    <row r="242" spans="1:5" hidden="1" x14ac:dyDescent="0.2">
      <c r="A242" s="1" t="s">
        <v>33</v>
      </c>
      <c r="B242" s="1">
        <v>1</v>
      </c>
      <c r="C242" s="1">
        <f>SUMPRODUCT(C69:C70,V69:V70)</f>
        <v>0</v>
      </c>
      <c r="D242" s="1">
        <f>SUMPRODUCT(C69:C70,W69:W70)</f>
        <v>0</v>
      </c>
      <c r="E242" s="1">
        <f>SUMPRODUCT(C69:C70,X69:X70)</f>
        <v>0</v>
      </c>
    </row>
    <row r="243" spans="1:5" hidden="1" x14ac:dyDescent="0.2">
      <c r="A243" s="8" t="s">
        <v>28</v>
      </c>
      <c r="B243" s="8">
        <v>2</v>
      </c>
      <c r="C243" s="1">
        <f>SUMPRODUCT(C77:C79,V77:V79)</f>
        <v>0</v>
      </c>
      <c r="D243" s="1">
        <f>SUMPRODUCT(C77:C79,W77:W79)</f>
        <v>0</v>
      </c>
      <c r="E243" s="1">
        <f>SUMPRODUCT(C77:C79,X77:X79)</f>
        <v>0</v>
      </c>
    </row>
    <row r="244" spans="1:5" hidden="1" x14ac:dyDescent="0.2">
      <c r="A244" s="1" t="s">
        <v>29</v>
      </c>
      <c r="B244" s="1">
        <v>2</v>
      </c>
      <c r="C244" s="1">
        <f>SUMPRODUCT(C84:C86,V84:V86)</f>
        <v>0</v>
      </c>
      <c r="D244" s="1">
        <f>SUMPRODUCT(C84:C86,W84:W86)</f>
        <v>0</v>
      </c>
      <c r="E244" s="1">
        <f>SUMPRODUCT(C84:C86,X84:X86)</f>
        <v>0</v>
      </c>
    </row>
    <row r="245" spans="1:5" hidden="1" x14ac:dyDescent="0.2">
      <c r="A245" s="1" t="s">
        <v>30</v>
      </c>
      <c r="B245" s="1">
        <v>2</v>
      </c>
      <c r="C245" s="1">
        <f>SUMPRODUCT(C91:C98,V91:V98)</f>
        <v>847.5</v>
      </c>
      <c r="D245" s="1">
        <f>SUMPRODUCT(C91:C98,W91:W98)</f>
        <v>752.5</v>
      </c>
      <c r="E245" s="1">
        <f>SUMPRODUCT(C92:C98,X92:X98)</f>
        <v>0</v>
      </c>
    </row>
    <row r="246" spans="1:5" hidden="1" x14ac:dyDescent="0.2">
      <c r="A246" s="1" t="s">
        <v>31</v>
      </c>
      <c r="B246" s="1">
        <v>2</v>
      </c>
      <c r="C246" s="1">
        <f>SUMPRODUCT(C103:C109,V103:V109)</f>
        <v>240</v>
      </c>
      <c r="D246" s="1">
        <f>SUMPRODUCT(C103:C109,W103:W109)</f>
        <v>160</v>
      </c>
      <c r="E246" s="1">
        <f>SUMPRODUCT(C103:C109,X103:X109)</f>
        <v>0</v>
      </c>
    </row>
    <row r="247" spans="1:5" hidden="1" x14ac:dyDescent="0.2">
      <c r="A247" s="1" t="s">
        <v>34</v>
      </c>
      <c r="B247" s="1">
        <v>2</v>
      </c>
      <c r="C247" s="1">
        <f>SUMPRODUCT(C114:C115,V114:V115)</f>
        <v>90</v>
      </c>
      <c r="D247" s="1">
        <f>SUMPRODUCT(C114:C115,W114:W115)</f>
        <v>210</v>
      </c>
      <c r="E247" s="1">
        <f>SUMPRODUCT(C114:C115,X114:X115)</f>
        <v>0</v>
      </c>
    </row>
    <row r="248" spans="1:5" hidden="1" x14ac:dyDescent="0.2">
      <c r="A248" s="1" t="s">
        <v>32</v>
      </c>
      <c r="B248" s="1">
        <v>2</v>
      </c>
      <c r="C248" s="1">
        <f>SUMPRODUCT(C120:C124,V120:V124)</f>
        <v>56.25</v>
      </c>
      <c r="D248" s="1">
        <f>SUMPRODUCT(C120:C124,W120:W124)</f>
        <v>43.75</v>
      </c>
      <c r="E248" s="1">
        <f>SUMPRODUCT(C120:C124,X120:X124)</f>
        <v>0</v>
      </c>
    </row>
    <row r="249" spans="1:5" hidden="1" x14ac:dyDescent="0.2">
      <c r="A249" s="7" t="s">
        <v>33</v>
      </c>
      <c r="B249" s="7">
        <v>2</v>
      </c>
      <c r="C249" s="1">
        <f>SUMPRODUCT(C129:C130,V129:V130)</f>
        <v>0</v>
      </c>
      <c r="D249" s="1">
        <f>SUMPRODUCT(C129:C130,W129:W130)</f>
        <v>0</v>
      </c>
      <c r="E249" s="1">
        <f>SUMPRODUCT(C129:C130,X129:X130)</f>
        <v>0</v>
      </c>
    </row>
    <row r="250" spans="1:5" hidden="1" x14ac:dyDescent="0.2">
      <c r="A250" s="1" t="s">
        <v>28</v>
      </c>
      <c r="B250" s="1">
        <v>3</v>
      </c>
      <c r="C250" s="1">
        <f>SUMPRODUCT(C137:C140,V137:V140)</f>
        <v>40</v>
      </c>
      <c r="D250" s="1">
        <f>SUMPRODUCT(C137:C140,W137:W140)</f>
        <v>60</v>
      </c>
      <c r="E250" s="1">
        <f>SUMPRODUCT(C137:C140,X137:X140)</f>
        <v>0</v>
      </c>
    </row>
    <row r="251" spans="1:5" hidden="1" x14ac:dyDescent="0.2">
      <c r="A251" s="1" t="s">
        <v>29</v>
      </c>
      <c r="B251" s="1">
        <v>3</v>
      </c>
      <c r="C251" s="1">
        <f>SUMPRODUCT(C145:C147,V145:V147)</f>
        <v>0</v>
      </c>
      <c r="D251" s="1">
        <f>SUMPRODUCT(C145:C147,W145:W147)</f>
        <v>0</v>
      </c>
      <c r="E251" s="1">
        <f>SUMPRODUCT(C145:C147,X145:X147)</f>
        <v>0</v>
      </c>
    </row>
    <row r="252" spans="1:5" hidden="1" x14ac:dyDescent="0.2">
      <c r="A252" s="1" t="s">
        <v>30</v>
      </c>
      <c r="B252" s="1">
        <v>3</v>
      </c>
      <c r="C252" s="1">
        <f>SUMPRODUCT(C152:C158,V152:V158)</f>
        <v>260</v>
      </c>
      <c r="D252" s="1">
        <f>SUMPRODUCT(C152:C158,W152:W158)</f>
        <v>140</v>
      </c>
      <c r="E252" s="1">
        <f>SUMPRODUCT(C152:C158,X152:X158)</f>
        <v>0</v>
      </c>
    </row>
    <row r="253" spans="1:5" hidden="1" x14ac:dyDescent="0.2">
      <c r="A253" s="1" t="s">
        <v>31</v>
      </c>
      <c r="B253" s="1">
        <v>3</v>
      </c>
      <c r="C253" s="1">
        <f>SUMPRODUCT(C163:C169,V163:V169)</f>
        <v>980</v>
      </c>
      <c r="D253" s="1">
        <f>SUMPRODUCT(C163:C169,W163:W169)</f>
        <v>1220</v>
      </c>
      <c r="E253" s="1">
        <f>SUMPRODUCT(C163:C169,X163:X169)</f>
        <v>0</v>
      </c>
    </row>
    <row r="254" spans="1:5" hidden="1" x14ac:dyDescent="0.2">
      <c r="A254" s="1" t="s">
        <v>34</v>
      </c>
      <c r="B254" s="1">
        <v>3</v>
      </c>
      <c r="C254" s="1">
        <f>SUMPRODUCT(C174:C175,V174:V175)</f>
        <v>90</v>
      </c>
      <c r="D254" s="1">
        <f>SUMPRODUCT(C174:C175,W174:W175)</f>
        <v>210</v>
      </c>
      <c r="E254" s="1">
        <f>SUMPRODUCT(C174:C175,X174:X175)</f>
        <v>0</v>
      </c>
    </row>
    <row r="255" spans="1:5" hidden="1" x14ac:dyDescent="0.2">
      <c r="A255" s="1" t="s">
        <v>32</v>
      </c>
      <c r="B255" s="1">
        <v>3</v>
      </c>
      <c r="C255" s="1">
        <f>SUMPRODUCT(C180:C184,V180:V184)</f>
        <v>0</v>
      </c>
      <c r="D255" s="1">
        <f>SUMPRODUCT(C180:C184,W180:W184)</f>
        <v>0</v>
      </c>
      <c r="E255" s="1">
        <f>SUMPRODUCT(C180:C184,X180:X184)</f>
        <v>0</v>
      </c>
    </row>
    <row r="256" spans="1:5" hidden="1" x14ac:dyDescent="0.2">
      <c r="A256" s="1" t="s">
        <v>33</v>
      </c>
      <c r="B256" s="1">
        <v>3</v>
      </c>
      <c r="C256" s="1">
        <f>SUMPRODUCT(C189:C190,V189:V190)</f>
        <v>0</v>
      </c>
      <c r="D256" s="1">
        <f>SUMPRODUCT(C189:C190,W189:W190)</f>
        <v>0</v>
      </c>
      <c r="E256" s="1">
        <f>SUMPRODUCT(C189:C190,X189:X190)</f>
        <v>0</v>
      </c>
    </row>
    <row r="257" spans="1:5" hidden="1" x14ac:dyDescent="0.2">
      <c r="A257" s="8" t="s">
        <v>28</v>
      </c>
      <c r="B257" s="8">
        <v>4</v>
      </c>
      <c r="C257" s="8"/>
      <c r="D257" s="8"/>
      <c r="E257" s="8"/>
    </row>
    <row r="258" spans="1:5" hidden="1" x14ac:dyDescent="0.2">
      <c r="A258" s="1" t="s">
        <v>29</v>
      </c>
      <c r="B258" s="1">
        <v>4</v>
      </c>
      <c r="C258" s="1"/>
      <c r="D258" s="1"/>
      <c r="E258" s="1"/>
    </row>
    <row r="259" spans="1:5" hidden="1" x14ac:dyDescent="0.2">
      <c r="A259" s="1" t="s">
        <v>30</v>
      </c>
      <c r="B259" s="1">
        <v>4</v>
      </c>
      <c r="C259" s="1"/>
      <c r="D259" s="1"/>
      <c r="E259" s="1"/>
    </row>
    <row r="260" spans="1:5" hidden="1" x14ac:dyDescent="0.2">
      <c r="A260" s="1" t="s">
        <v>31</v>
      </c>
      <c r="B260" s="1">
        <v>4</v>
      </c>
      <c r="C260" s="1"/>
      <c r="D260" s="1"/>
      <c r="E260" s="1"/>
    </row>
    <row r="261" spans="1:5" hidden="1" x14ac:dyDescent="0.2">
      <c r="A261" s="1" t="s">
        <v>34</v>
      </c>
      <c r="B261" s="1">
        <v>4</v>
      </c>
      <c r="C261" s="1"/>
      <c r="D261" s="1"/>
      <c r="E261" s="1"/>
    </row>
    <row r="262" spans="1:5" hidden="1" x14ac:dyDescent="0.2">
      <c r="A262" s="1" t="s">
        <v>32</v>
      </c>
      <c r="B262" s="1">
        <v>4</v>
      </c>
      <c r="C262" s="1"/>
      <c r="D262" s="1"/>
      <c r="E262" s="1"/>
    </row>
    <row r="263" spans="1:5" hidden="1" x14ac:dyDescent="0.2">
      <c r="A263" s="7" t="s">
        <v>33</v>
      </c>
      <c r="B263" s="7">
        <v>4</v>
      </c>
      <c r="C263" s="7"/>
      <c r="D263" s="7"/>
      <c r="E263" s="7"/>
    </row>
    <row r="264" spans="1:5" hidden="1" x14ac:dyDescent="0.2">
      <c r="A264" s="1" t="s">
        <v>28</v>
      </c>
      <c r="B264" s="1">
        <v>5</v>
      </c>
      <c r="C264" s="8"/>
      <c r="D264" s="8"/>
      <c r="E264" s="8"/>
    </row>
    <row r="265" spans="1:5" hidden="1" x14ac:dyDescent="0.2">
      <c r="A265" s="1" t="s">
        <v>29</v>
      </c>
      <c r="B265" s="1">
        <v>5</v>
      </c>
      <c r="C265" s="1"/>
      <c r="D265" s="1"/>
      <c r="E265" s="1"/>
    </row>
    <row r="266" spans="1:5" hidden="1" x14ac:dyDescent="0.2">
      <c r="A266" s="1" t="s">
        <v>30</v>
      </c>
      <c r="B266" s="1">
        <v>5</v>
      </c>
      <c r="C266" s="1"/>
      <c r="D266" s="1"/>
      <c r="E266" s="1"/>
    </row>
    <row r="267" spans="1:5" hidden="1" x14ac:dyDescent="0.2">
      <c r="A267" s="1" t="s">
        <v>31</v>
      </c>
      <c r="B267" s="1">
        <v>5</v>
      </c>
      <c r="C267" s="1"/>
      <c r="D267" s="1"/>
      <c r="E267" s="1"/>
    </row>
    <row r="268" spans="1:5" hidden="1" x14ac:dyDescent="0.2">
      <c r="A268" s="1" t="s">
        <v>34</v>
      </c>
      <c r="B268" s="1">
        <v>5</v>
      </c>
      <c r="C268" s="1"/>
      <c r="D268" s="1"/>
      <c r="E268" s="1"/>
    </row>
    <row r="269" spans="1:5" hidden="1" x14ac:dyDescent="0.2">
      <c r="A269" s="1" t="s">
        <v>32</v>
      </c>
      <c r="B269" s="1">
        <v>5</v>
      </c>
      <c r="C269" s="1"/>
      <c r="D269" s="1"/>
      <c r="E269" s="1"/>
    </row>
    <row r="270" spans="1:5" hidden="1" x14ac:dyDescent="0.2">
      <c r="A270" s="1" t="s">
        <v>33</v>
      </c>
      <c r="B270" s="1">
        <v>5</v>
      </c>
      <c r="C270" s="7"/>
      <c r="D270" s="7"/>
      <c r="E270" s="7"/>
    </row>
    <row r="271" spans="1:5" hidden="1" x14ac:dyDescent="0.2">
      <c r="A271" s="8" t="s">
        <v>28</v>
      </c>
      <c r="B271" s="8">
        <v>6</v>
      </c>
      <c r="C271" s="8"/>
      <c r="D271" s="8"/>
      <c r="E271" s="8"/>
    </row>
    <row r="272" spans="1:5" hidden="1" x14ac:dyDescent="0.2">
      <c r="A272" s="1" t="s">
        <v>29</v>
      </c>
      <c r="B272" s="1">
        <v>6</v>
      </c>
      <c r="C272" s="1"/>
      <c r="D272" s="1"/>
      <c r="E272" s="1"/>
    </row>
    <row r="273" spans="1:5" hidden="1" x14ac:dyDescent="0.2">
      <c r="A273" s="1" t="s">
        <v>30</v>
      </c>
      <c r="B273" s="1">
        <v>6</v>
      </c>
      <c r="C273" s="1"/>
      <c r="D273" s="1"/>
      <c r="E273" s="1"/>
    </row>
    <row r="274" spans="1:5" hidden="1" x14ac:dyDescent="0.2">
      <c r="A274" s="1" t="s">
        <v>31</v>
      </c>
      <c r="B274" s="1">
        <v>6</v>
      </c>
      <c r="C274" s="1"/>
      <c r="D274" s="1"/>
      <c r="E274" s="1"/>
    </row>
    <row r="275" spans="1:5" hidden="1" x14ac:dyDescent="0.2">
      <c r="A275" s="1" t="s">
        <v>34</v>
      </c>
      <c r="B275" s="1">
        <v>6</v>
      </c>
      <c r="C275" s="1"/>
      <c r="D275" s="1"/>
      <c r="E275" s="1"/>
    </row>
    <row r="276" spans="1:5" hidden="1" x14ac:dyDescent="0.2">
      <c r="A276" s="1" t="s">
        <v>32</v>
      </c>
      <c r="B276" s="1">
        <v>6</v>
      </c>
      <c r="C276" s="1"/>
      <c r="D276" s="1"/>
      <c r="E276" s="1"/>
    </row>
    <row r="277" spans="1:5" hidden="1" x14ac:dyDescent="0.2">
      <c r="A277" s="7" t="s">
        <v>33</v>
      </c>
      <c r="B277" s="7">
        <v>6</v>
      </c>
      <c r="C277" s="7"/>
      <c r="D277" s="7"/>
      <c r="E277" s="7"/>
    </row>
    <row r="278" spans="1:5" hidden="1" x14ac:dyDescent="0.2">
      <c r="A278" s="8" t="s">
        <v>28</v>
      </c>
      <c r="B278" s="8">
        <v>7</v>
      </c>
      <c r="C278" s="8"/>
      <c r="D278" s="8"/>
      <c r="E278" s="8"/>
    </row>
    <row r="279" spans="1:5" hidden="1" x14ac:dyDescent="0.2">
      <c r="A279" s="1" t="s">
        <v>29</v>
      </c>
      <c r="B279" s="1">
        <v>7</v>
      </c>
      <c r="C279" s="1"/>
      <c r="D279" s="1"/>
      <c r="E279" s="1"/>
    </row>
    <row r="280" spans="1:5" hidden="1" x14ac:dyDescent="0.2">
      <c r="A280" s="1" t="s">
        <v>30</v>
      </c>
      <c r="B280" s="1">
        <v>7</v>
      </c>
      <c r="C280" s="1"/>
      <c r="D280" s="1"/>
      <c r="E280" s="1"/>
    </row>
    <row r="281" spans="1:5" hidden="1" x14ac:dyDescent="0.2">
      <c r="A281" s="1" t="s">
        <v>31</v>
      </c>
      <c r="B281" s="1">
        <v>7</v>
      </c>
      <c r="C281" s="1"/>
      <c r="D281" s="1"/>
      <c r="E281" s="1"/>
    </row>
    <row r="282" spans="1:5" hidden="1" x14ac:dyDescent="0.2">
      <c r="A282" s="1" t="s">
        <v>34</v>
      </c>
      <c r="B282" s="1">
        <v>7</v>
      </c>
      <c r="C282" s="1"/>
      <c r="D282" s="1"/>
      <c r="E282" s="1"/>
    </row>
    <row r="283" spans="1:5" hidden="1" x14ac:dyDescent="0.2">
      <c r="A283" s="1" t="s">
        <v>32</v>
      </c>
      <c r="B283" s="1">
        <v>7</v>
      </c>
      <c r="C283" s="1"/>
      <c r="D283" s="1"/>
      <c r="E283" s="1"/>
    </row>
    <row r="284" spans="1:5" hidden="1" x14ac:dyDescent="0.2">
      <c r="A284" s="7" t="s">
        <v>33</v>
      </c>
      <c r="B284" s="7">
        <v>7</v>
      </c>
      <c r="C284" s="7"/>
      <c r="D284" s="7"/>
      <c r="E284" s="7"/>
    </row>
    <row r="285" spans="1:5" hidden="1" x14ac:dyDescent="0.2">
      <c r="A285" s="11" t="s">
        <v>43</v>
      </c>
      <c r="B285" s="11"/>
      <c r="C285" s="12">
        <f>SUM(C236:C284)</f>
        <v>4043.75</v>
      </c>
      <c r="D285" s="12">
        <f>SUM(D236:D284)</f>
        <v>4016.25</v>
      </c>
      <c r="E285" s="11">
        <f>SUM(E236:E284)</f>
        <v>0</v>
      </c>
    </row>
    <row r="286" spans="1:5" hidden="1" x14ac:dyDescent="0.2"/>
    <row r="287" spans="1:5" hidden="1" x14ac:dyDescent="0.2"/>
    <row r="288" spans="1:5" hidden="1" x14ac:dyDescent="0.2"/>
    <row r="289" spans="1:16" hidden="1" x14ac:dyDescent="0.2">
      <c r="A289" s="87">
        <f>+C195-9</f>
        <v>81</v>
      </c>
    </row>
    <row r="290" spans="1:16" hidden="1" x14ac:dyDescent="0.2"/>
    <row r="291" spans="1:16" ht="16.25" customHeight="1" x14ac:dyDescent="0.2">
      <c r="A291" s="2"/>
    </row>
    <row r="292" spans="1:16" ht="16.25" customHeight="1" x14ac:dyDescent="0.2"/>
    <row r="293" spans="1:16" ht="16.25" customHeight="1" x14ac:dyDescent="0.2"/>
    <row r="294" spans="1:16" ht="16.25" hidden="1" customHeight="1" x14ac:dyDescent="0.2">
      <c r="D294" s="6" t="s">
        <v>45</v>
      </c>
      <c r="E294" t="e">
        <f ca="1">OFFSET($E$300,0,0,COUNTA($E$300:$E$312),1)</f>
        <v>#VALUE!</v>
      </c>
    </row>
    <row r="295" spans="1:16" ht="16.25" hidden="1" customHeight="1" x14ac:dyDescent="0.2">
      <c r="D295" s="6" t="s">
        <v>51</v>
      </c>
      <c r="E295" t="str">
        <f ca="1">OFFSET(C299,MATCH(B1,A300:A332,0),0,COUNTIF(A300:A332,B1),1)</f>
        <v>Kształtowanie i ochrona krajobrazu</v>
      </c>
    </row>
    <row r="296" spans="1:16" ht="16.25" hidden="1" customHeight="1" x14ac:dyDescent="0.2"/>
    <row r="297" spans="1:16" ht="16.25" hidden="1" customHeight="1" x14ac:dyDescent="0.2"/>
    <row r="298" spans="1:16" ht="16.25" hidden="1" customHeight="1" x14ac:dyDescent="0.2"/>
    <row r="299" spans="1:16" ht="16.25" hidden="1" customHeight="1" x14ac:dyDescent="0.2">
      <c r="A299" s="51" t="s">
        <v>45</v>
      </c>
      <c r="B299" s="2" t="s">
        <v>52</v>
      </c>
      <c r="C299" s="2" t="s">
        <v>51</v>
      </c>
      <c r="E299" s="2" t="s">
        <v>45</v>
      </c>
      <c r="F299" s="2"/>
      <c r="L299" s="2" t="s">
        <v>14</v>
      </c>
      <c r="M299" s="2"/>
      <c r="N299" s="2" t="s">
        <v>17</v>
      </c>
      <c r="O299" s="2"/>
      <c r="P299" s="2" t="s">
        <v>21</v>
      </c>
    </row>
    <row r="300" spans="1:16" ht="16.25" hidden="1" customHeight="1" x14ac:dyDescent="0.2">
      <c r="A300" s="52" t="s">
        <v>46</v>
      </c>
      <c r="B300" t="s">
        <v>53</v>
      </c>
      <c r="C300" s="50" t="s">
        <v>55</v>
      </c>
      <c r="D300" s="4"/>
      <c r="E300" s="52" t="s">
        <v>46</v>
      </c>
      <c r="F300" s="2"/>
      <c r="G300" s="2"/>
      <c r="L300" t="s">
        <v>15</v>
      </c>
      <c r="N300" t="s">
        <v>18</v>
      </c>
    </row>
    <row r="301" spans="1:16" ht="16.25" hidden="1" customHeight="1" x14ac:dyDescent="0.2">
      <c r="A301" s="52" t="s">
        <v>49</v>
      </c>
      <c r="B301" t="s">
        <v>53</v>
      </c>
      <c r="C301" s="50" t="s">
        <v>57</v>
      </c>
      <c r="E301" s="52" t="s">
        <v>49</v>
      </c>
      <c r="F301" s="3"/>
      <c r="G301" s="5"/>
      <c r="L301" t="s">
        <v>16</v>
      </c>
      <c r="N301" t="s">
        <v>19</v>
      </c>
      <c r="P301" t="s">
        <v>22</v>
      </c>
    </row>
    <row r="302" spans="1:16" ht="16.25" hidden="1" customHeight="1" x14ac:dyDescent="0.2">
      <c r="A302" s="52" t="s">
        <v>49</v>
      </c>
      <c r="B302" t="s">
        <v>53</v>
      </c>
      <c r="C302" s="50" t="s">
        <v>58</v>
      </c>
      <c r="E302" s="52" t="s">
        <v>50</v>
      </c>
      <c r="F302" s="3"/>
      <c r="G302" s="3"/>
      <c r="L302" t="s">
        <v>20</v>
      </c>
      <c r="P302" t="s">
        <v>23</v>
      </c>
    </row>
    <row r="303" spans="1:16" ht="16.25" hidden="1" customHeight="1" x14ac:dyDescent="0.2">
      <c r="A303" s="52" t="s">
        <v>49</v>
      </c>
      <c r="B303" t="s">
        <v>53</v>
      </c>
      <c r="C303" s="50" t="s">
        <v>56</v>
      </c>
      <c r="E303" s="52" t="s">
        <v>48</v>
      </c>
      <c r="F303" s="5"/>
      <c r="G303" s="3"/>
      <c r="P303" t="s">
        <v>24</v>
      </c>
    </row>
    <row r="304" spans="1:16" ht="16.25" hidden="1" customHeight="1" x14ac:dyDescent="0.2">
      <c r="A304" s="52" t="s">
        <v>49</v>
      </c>
      <c r="B304" t="s">
        <v>53</v>
      </c>
      <c r="C304" s="50" t="s">
        <v>60</v>
      </c>
      <c r="E304" s="52" t="s">
        <v>47</v>
      </c>
      <c r="F304" s="3"/>
      <c r="G304" s="3"/>
      <c r="P304" t="s">
        <v>25</v>
      </c>
    </row>
    <row r="305" spans="1:14" ht="16.25" hidden="1" customHeight="1" x14ac:dyDescent="0.2">
      <c r="A305" s="52" t="s">
        <v>49</v>
      </c>
      <c r="B305" t="s">
        <v>53</v>
      </c>
      <c r="C305" s="50" t="s">
        <v>59</v>
      </c>
      <c r="E305" s="52"/>
      <c r="F305" s="3"/>
      <c r="G305" s="3"/>
    </row>
    <row r="306" spans="1:14" ht="16.25" hidden="1" customHeight="1" x14ac:dyDescent="0.2">
      <c r="A306" s="52" t="s">
        <v>50</v>
      </c>
      <c r="B306" t="s">
        <v>53</v>
      </c>
      <c r="C306" s="50" t="s">
        <v>54</v>
      </c>
      <c r="E306" s="53"/>
      <c r="F306" s="3"/>
      <c r="G306" s="3"/>
      <c r="L306" s="2" t="s">
        <v>69</v>
      </c>
      <c r="N306" s="2" t="s">
        <v>111</v>
      </c>
    </row>
    <row r="307" spans="1:14" ht="16.25" hidden="1" customHeight="1" x14ac:dyDescent="0.2">
      <c r="A307" s="52" t="s">
        <v>48</v>
      </c>
      <c r="B307" t="s">
        <v>53</v>
      </c>
      <c r="C307" s="50" t="s">
        <v>61</v>
      </c>
      <c r="E307" s="53"/>
      <c r="F307" s="3"/>
      <c r="G307" s="3"/>
      <c r="L307" t="s">
        <v>74</v>
      </c>
      <c r="N307" t="s">
        <v>72</v>
      </c>
    </row>
    <row r="308" spans="1:14" ht="16.25" hidden="1" customHeight="1" x14ac:dyDescent="0.2">
      <c r="A308" s="52" t="s">
        <v>48</v>
      </c>
      <c r="B308" t="s">
        <v>53</v>
      </c>
      <c r="C308" s="50" t="s">
        <v>62</v>
      </c>
      <c r="E308" s="53"/>
      <c r="F308" s="3"/>
      <c r="G308" s="3"/>
      <c r="L308" t="s">
        <v>75</v>
      </c>
      <c r="N308" t="s">
        <v>112</v>
      </c>
    </row>
    <row r="309" spans="1:14" ht="16.25" hidden="1" customHeight="1" x14ac:dyDescent="0.2">
      <c r="A309" s="52" t="s">
        <v>47</v>
      </c>
      <c r="B309" t="s">
        <v>53</v>
      </c>
      <c r="C309" s="50" t="s">
        <v>63</v>
      </c>
      <c r="E309" s="53"/>
      <c r="F309" s="3"/>
      <c r="G309" s="3"/>
    </row>
    <row r="310" spans="1:14" ht="16.25" hidden="1" customHeight="1" x14ac:dyDescent="0.2">
      <c r="A310" s="52" t="s">
        <v>47</v>
      </c>
      <c r="B310" t="s">
        <v>53</v>
      </c>
      <c r="C310" s="50" t="s">
        <v>64</v>
      </c>
      <c r="E310" s="53"/>
      <c r="F310" s="3"/>
      <c r="G310" s="3"/>
    </row>
    <row r="311" spans="1:14" ht="16.25" hidden="1" customHeight="1" x14ac:dyDescent="0.2">
      <c r="A311" s="52" t="s">
        <v>47</v>
      </c>
      <c r="B311" t="s">
        <v>53</v>
      </c>
      <c r="C311" s="50" t="s">
        <v>65</v>
      </c>
      <c r="E311" s="53"/>
    </row>
    <row r="312" spans="1:14" ht="16.25" hidden="1" customHeight="1" x14ac:dyDescent="0.2">
      <c r="A312" s="52" t="s">
        <v>47</v>
      </c>
      <c r="B312" t="s">
        <v>53</v>
      </c>
      <c r="C312" s="50" t="s">
        <v>66</v>
      </c>
      <c r="E312" s="53"/>
    </row>
    <row r="313" spans="1:14" ht="16.25" hidden="1" customHeight="1" x14ac:dyDescent="0.2">
      <c r="A313" s="53"/>
    </row>
    <row r="314" spans="1:14" ht="16.25" hidden="1" customHeight="1" x14ac:dyDescent="0.2">
      <c r="A314" s="53"/>
    </row>
    <row r="315" spans="1:14" ht="16.25" hidden="1" customHeight="1" x14ac:dyDescent="0.2">
      <c r="A315" s="53"/>
    </row>
    <row r="316" spans="1:14" ht="16.25" hidden="1" customHeight="1" x14ac:dyDescent="0.2">
      <c r="A316" s="53"/>
    </row>
    <row r="317" spans="1:14" hidden="1" x14ac:dyDescent="0.2">
      <c r="A317" s="53"/>
    </row>
    <row r="318" spans="1:14" hidden="1" x14ac:dyDescent="0.2">
      <c r="A318" s="53"/>
    </row>
    <row r="319" spans="1:14" hidden="1" x14ac:dyDescent="0.2">
      <c r="A319" s="53"/>
    </row>
    <row r="320" spans="1:14" hidden="1" x14ac:dyDescent="0.2">
      <c r="A320" s="53"/>
    </row>
    <row r="321" spans="1:1" hidden="1" x14ac:dyDescent="0.2">
      <c r="A321" s="53"/>
    </row>
    <row r="322" spans="1:1" hidden="1" x14ac:dyDescent="0.2">
      <c r="A322" s="53"/>
    </row>
    <row r="323" spans="1:1" hidden="1" x14ac:dyDescent="0.2">
      <c r="A323" s="53"/>
    </row>
    <row r="324" spans="1:1" hidden="1" x14ac:dyDescent="0.2">
      <c r="A324" s="53"/>
    </row>
    <row r="325" spans="1:1" hidden="1" x14ac:dyDescent="0.2">
      <c r="A325" s="53"/>
    </row>
    <row r="326" spans="1:1" hidden="1" x14ac:dyDescent="0.2">
      <c r="A326" s="53"/>
    </row>
    <row r="327" spans="1:1" hidden="1" x14ac:dyDescent="0.2">
      <c r="A327" s="53"/>
    </row>
    <row r="328" spans="1:1" hidden="1" x14ac:dyDescent="0.2">
      <c r="A328" s="53"/>
    </row>
    <row r="329" spans="1:1" hidden="1" x14ac:dyDescent="0.2">
      <c r="A329" s="53"/>
    </row>
    <row r="330" spans="1:1" hidden="1" x14ac:dyDescent="0.2">
      <c r="A330" s="53"/>
    </row>
    <row r="331" spans="1:1" hidden="1" x14ac:dyDescent="0.2">
      <c r="A331" s="53"/>
    </row>
    <row r="332" spans="1:1" hidden="1" x14ac:dyDescent="0.2">
      <c r="A332" s="53"/>
    </row>
  </sheetData>
  <sheetProtection formatCells="0" formatColumns="0" formatRows="0"/>
  <protectedRanges>
    <protectedRange sqref="O69:Q70" name="semestr1c"/>
    <protectedRange sqref="A54:B55 M54:M55 O54:Q55 S54 A60:C64 O60:Q64 S60:S61 V60:X64 A69:B70 M69:M70 O69:Q70 M60:M64" name="semestr1b"/>
    <protectedRange sqref="B1:N9" name="Nagłówek"/>
    <protectedRange sqref="A17:C20 M17:M20 O17:Q20 O25:Q27 A25:C27 O32:Q38 A32:C38 V25:X27 V32:X38 C54:C55 G43:H49 C69:C70 C77:C78 A43:C49 C114:C115 V103:X104 C129:C130 C137:C138 C145:C146 C163:C164 C174:C175 C189:C190 V17:X20 G25:H27 G32:H38 V54:X55 G60:H64 V69:X70 V77:X78 G84:H86 V114:X115 V129:X130 V137:X138 V145:X146 G152:H158 V163:X164 V174:X175 V189:X190 G17:H20 G189:H190 M25:M27 G54:H55 M43:M49 G69:H70 V43:X49 G114:H115 G103:H109 G129:H130 G137:H140 C103:C104 G145:H147 G163:H169 G174:H175 M32:M38 O43:Q49 C180:C181 V180:X181 G180:H184 S17:S20 S25:S27 S32:S38 S43:S49 S55 S62:S64 S69:S70 S84:S86 S97:S98 S104:S109 S115 S123:S124 S129:S130 S138:S140 S145:S147 S154:S158 S165:S169 S175 S182:S184 S189:S190 C91:C93 V91:X93 G91:H98 G77:H79 C121:C122 V121:X122 G120:H124" name="semestr1a"/>
    <protectedRange sqref="A79:C79 V79:X79 M84:M86 O84:Q86 V84:X86 V94:X98 A84:C86 A77:B78 A94:C98 A103:B104 M103:M109 O103:Q109 S103 V105:X109 A105:C109 M91:M98 O91:Q98 S91:S96 A91:B93 S77:S79 O77:Q79 M77:M79" name="semestr2a"/>
    <protectedRange sqref="A114:B115 M114:M115 O114:Q115 S114 A120:C120 O120:Q120 S120 V120:X120 M120 A123:C124 O123:Q124 V123:X124 M123:M124" name="semestr2b"/>
    <protectedRange sqref="A129:B130 M129:M130 O129:Q130" name="semestr2c"/>
    <protectedRange sqref="A139:C140 M137:M140 O137:Q140 S137 V139:X140 M145:M147 O145:Q147 V147:X147 A152:C158 M152:M158 O152:Q158 S152:S153 V152:X158 A147:C147 A137:B138 A145:B146" name="semestr3a"/>
    <protectedRange sqref="A163:B164 A165:C169 M163:M169 O163:Q169 S163:S164 V165:X169 A174:B175 M174:M175 O174:Q175 S174 V152:X158 A180:B181 A182:C184 M180:M184 O180:Q184 S180:S181 V182:X184 A121:B122 M121:M122 O121:Q122 S121:S122" name="semestr3b"/>
    <protectedRange sqref="A189:B190 M189:M190 O189:Q190" name="semestr3c"/>
    <protectedRange sqref="T17:T20 T25:T27 T32:T38 T43:T49 T54:T55 T69:T70 T60:T64 T84:T86 T103:T109 T114:T115 T129:T130 T145:T147 T137:T140 T152:T158 T189:T190 T163:T169 T174:T175 T180:T184 T91:T98 T77:T79 T120:T124" name="sem1a"/>
  </protectedRanges>
  <mergeCells count="127">
    <mergeCell ref="B230:C230"/>
    <mergeCell ref="A226:C226"/>
    <mergeCell ref="B227:C227"/>
    <mergeCell ref="B228:C228"/>
    <mergeCell ref="B229:C229"/>
    <mergeCell ref="A219:B219"/>
    <mergeCell ref="A220:B220"/>
    <mergeCell ref="G220:H220"/>
    <mergeCell ref="F203:F204"/>
    <mergeCell ref="A202:B203"/>
    <mergeCell ref="A206:B206"/>
    <mergeCell ref="A207:B207"/>
    <mergeCell ref="A208:B208"/>
    <mergeCell ref="A205:B205"/>
    <mergeCell ref="A211:B211"/>
    <mergeCell ref="A212:B212"/>
    <mergeCell ref="A213:B213"/>
    <mergeCell ref="A214:B214"/>
    <mergeCell ref="B223:C225"/>
    <mergeCell ref="D203:D204"/>
    <mergeCell ref="E203:E204"/>
    <mergeCell ref="A209:B209"/>
    <mergeCell ref="A210:B210"/>
    <mergeCell ref="G218:H218"/>
    <mergeCell ref="D206:D207"/>
    <mergeCell ref="E206:E207"/>
    <mergeCell ref="F206:F207"/>
    <mergeCell ref="C210:C211"/>
    <mergeCell ref="A204:B204"/>
    <mergeCell ref="C203:C204"/>
    <mergeCell ref="C206:C207"/>
    <mergeCell ref="A217:B217"/>
    <mergeCell ref="A218:B218"/>
    <mergeCell ref="C215:C216"/>
    <mergeCell ref="A215:B215"/>
    <mergeCell ref="A216:B216"/>
    <mergeCell ref="D212:D213"/>
    <mergeCell ref="E212:E213"/>
    <mergeCell ref="F212:F213"/>
    <mergeCell ref="D210:D211"/>
    <mergeCell ref="E210:E211"/>
    <mergeCell ref="F210:F211"/>
    <mergeCell ref="A173:X173"/>
    <mergeCell ref="A179:X179"/>
    <mergeCell ref="A188:X188"/>
    <mergeCell ref="G219:H219"/>
    <mergeCell ref="C212:C213"/>
    <mergeCell ref="G212:H213"/>
    <mergeCell ref="D215:D216"/>
    <mergeCell ref="E215:E216"/>
    <mergeCell ref="F215:F216"/>
    <mergeCell ref="K212:M212"/>
    <mergeCell ref="G214:H214"/>
    <mergeCell ref="K214:M214"/>
    <mergeCell ref="C202:D202"/>
    <mergeCell ref="E202:F202"/>
    <mergeCell ref="G202:H204"/>
    <mergeCell ref="K210:M210"/>
    <mergeCell ref="K211:M211"/>
    <mergeCell ref="G205:H205"/>
    <mergeCell ref="G215:H216"/>
    <mergeCell ref="G206:H207"/>
    <mergeCell ref="G208:H208"/>
    <mergeCell ref="G209:H209"/>
    <mergeCell ref="G210:H211"/>
    <mergeCell ref="G217:H217"/>
    <mergeCell ref="A59:X59"/>
    <mergeCell ref="A68:X68"/>
    <mergeCell ref="A42:X42"/>
    <mergeCell ref="A53:X53"/>
    <mergeCell ref="A31:X31"/>
    <mergeCell ref="A136:X136"/>
    <mergeCell ref="A144:X144"/>
    <mergeCell ref="A151:X151"/>
    <mergeCell ref="A162:X162"/>
    <mergeCell ref="A102:X102"/>
    <mergeCell ref="A113:X113"/>
    <mergeCell ref="A119:X119"/>
    <mergeCell ref="A128:X128"/>
    <mergeCell ref="R13:T13"/>
    <mergeCell ref="I10:T10"/>
    <mergeCell ref="M13:M14"/>
    <mergeCell ref="K12:K14"/>
    <mergeCell ref="Q12:Q14"/>
    <mergeCell ref="I11:I14"/>
    <mergeCell ref="R11:T12"/>
    <mergeCell ref="B4:M4"/>
    <mergeCell ref="A7:A9"/>
    <mergeCell ref="B6:L6"/>
    <mergeCell ref="A10:A14"/>
    <mergeCell ref="B10:B14"/>
    <mergeCell ref="L13:L14"/>
    <mergeCell ref="C10:F10"/>
    <mergeCell ref="G10:G14"/>
    <mergeCell ref="J11:J14"/>
    <mergeCell ref="H10:H14"/>
    <mergeCell ref="N13:P13"/>
    <mergeCell ref="L12:P12"/>
    <mergeCell ref="C11:C14"/>
    <mergeCell ref="D11:D14"/>
    <mergeCell ref="E11:E14"/>
    <mergeCell ref="F11:F14"/>
    <mergeCell ref="P1:X5"/>
    <mergeCell ref="B7:M7"/>
    <mergeCell ref="B8:M8"/>
    <mergeCell ref="B9:M9"/>
    <mergeCell ref="C234:E234"/>
    <mergeCell ref="A234:A235"/>
    <mergeCell ref="B234:B235"/>
    <mergeCell ref="B1:M1"/>
    <mergeCell ref="B2:M2"/>
    <mergeCell ref="B3:M3"/>
    <mergeCell ref="B5:L5"/>
    <mergeCell ref="K11:Q11"/>
    <mergeCell ref="A75:X75"/>
    <mergeCell ref="X12:X14"/>
    <mergeCell ref="W12:W14"/>
    <mergeCell ref="V12:V14"/>
    <mergeCell ref="U10:U14"/>
    <mergeCell ref="V10:X11"/>
    <mergeCell ref="A76:X76"/>
    <mergeCell ref="A83:X83"/>
    <mergeCell ref="A90:X90"/>
    <mergeCell ref="A15:X15"/>
    <mergeCell ref="A24:X24"/>
    <mergeCell ref="A16:X16"/>
    <mergeCell ref="A135:X135"/>
  </mergeCells>
  <dataValidations count="4">
    <dataValidation allowBlank="1" showInputMessage="1" showErrorMessage="1" sqref="V12:X14" xr:uid="{00000000-0002-0000-0000-000000000000}"/>
    <dataValidation type="list" allowBlank="1" showInputMessage="1" showErrorMessage="1" sqref="G17:G20 G189:G190 G103:G109 G174:G175 G163:G169 G152:G158 G145:G147 G137:G140 G129:G130 G180:G184 G114:G115 G43:G49 G91:G98 G84:G86 G77:G79 G69:G70 G60:G64 G54:G55 G25:G27 G32:G38 G120:G124" xr:uid="{00000000-0002-0000-0000-000001000000}">
      <formula1>$L$300:$L$302</formula1>
    </dataValidation>
    <dataValidation type="list" allowBlank="1" showInputMessage="1" showErrorMessage="1" sqref="H17:H20 H189:H190 H103:H109 H174:H175 H163:H169 H152:H158 H145:H147 H137:H140 H129:H130 H180:H184 H114:H115 H43:H49 H91:H98 H84:H86 H77:H79 H69:H70 H60:H64 H54:H55 H25:H27 H32:H38 H120:H124" xr:uid="{00000000-0002-0000-0000-000002000000}">
      <formula1>$N$300:$N$301</formula1>
    </dataValidation>
    <dataValidation type="whole" allowBlank="1" showInputMessage="1" showErrorMessage="1" sqref="U17:U20 U25:U27 U43:U49 U54:U55 U32:U38 U60:U64 U69:U70 U84:U86 U91:U98 U103:U109 U114:U115 U77:U79 U129:U130 U137:U140 U145:U147 U152:U158 U163:U169 U174:U175 U189:U190 U180:U184 U120:U124" xr:uid="{00000000-0002-0000-0000-000003000000}">
      <formula1>25</formula1>
      <formula2>30</formula2>
    </dataValidation>
  </dataValidations>
  <pageMargins left="0.31496062992125984" right="0.31496062992125984" top="0.35433070866141736" bottom="0.35433070866141736" header="0.31496062992125984" footer="0.31496062992125984"/>
  <pageSetup paperSize="9" scale="61" orientation="landscape" r:id="rId1"/>
  <rowBreaks count="3" manualBreakCount="3">
    <brk id="41" max="23" man="1"/>
    <brk id="89" max="23" man="1"/>
    <brk id="14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B12"/>
  <sheetViews>
    <sheetView view="pageBreakPreview" zoomScale="90" zoomScaleNormal="100" zoomScaleSheetLayoutView="90" workbookViewId="0">
      <selection activeCell="A10" sqref="A10:A12"/>
    </sheetView>
  </sheetViews>
  <sheetFormatPr baseColWidth="10" defaultColWidth="8.83203125" defaultRowHeight="13" x14ac:dyDescent="0.15"/>
  <cols>
    <col min="1" max="1" width="24" style="79" customWidth="1"/>
    <col min="2" max="2" width="80.5" style="79" customWidth="1"/>
    <col min="3" max="16384" width="8.83203125" style="79"/>
  </cols>
  <sheetData>
    <row r="1" spans="1:2" ht="58.5" customHeight="1" x14ac:dyDescent="0.15">
      <c r="A1" s="271" t="s">
        <v>139</v>
      </c>
      <c r="B1" s="272"/>
    </row>
    <row r="2" spans="1:2" ht="14" thickBot="1" x14ac:dyDescent="0.2"/>
    <row r="3" spans="1:2" ht="15.5" customHeight="1" thickBot="1" x14ac:dyDescent="0.2">
      <c r="A3" s="80" t="s">
        <v>129</v>
      </c>
      <c r="B3" s="81" t="s">
        <v>138</v>
      </c>
    </row>
    <row r="4" spans="1:2" ht="24" customHeight="1" x14ac:dyDescent="0.25">
      <c r="A4" s="273" t="s">
        <v>154</v>
      </c>
      <c r="B4" s="96" t="s">
        <v>130</v>
      </c>
    </row>
    <row r="5" spans="1:2" ht="20" customHeight="1" x14ac:dyDescent="0.25">
      <c r="A5" s="268"/>
      <c r="B5" s="95" t="s">
        <v>131</v>
      </c>
    </row>
    <row r="6" spans="1:2" ht="20" customHeight="1" x14ac:dyDescent="0.25">
      <c r="A6" s="268"/>
      <c r="B6" s="94" t="s">
        <v>132</v>
      </c>
    </row>
    <row r="7" spans="1:2" ht="20" customHeight="1" x14ac:dyDescent="0.25">
      <c r="A7" s="268" t="s">
        <v>155</v>
      </c>
      <c r="B7" s="95" t="s">
        <v>133</v>
      </c>
    </row>
    <row r="8" spans="1:2" ht="20" customHeight="1" x14ac:dyDescent="0.25">
      <c r="A8" s="269"/>
      <c r="B8" s="95" t="s">
        <v>134</v>
      </c>
    </row>
    <row r="9" spans="1:2" ht="20" customHeight="1" x14ac:dyDescent="0.25">
      <c r="A9" s="269"/>
      <c r="B9" s="95" t="s">
        <v>135</v>
      </c>
    </row>
    <row r="10" spans="1:2" ht="20" customHeight="1" x14ac:dyDescent="0.25">
      <c r="A10" s="268" t="s">
        <v>158</v>
      </c>
      <c r="B10" s="94" t="s">
        <v>136</v>
      </c>
    </row>
    <row r="11" spans="1:2" ht="21" customHeight="1" x14ac:dyDescent="0.25">
      <c r="A11" s="269"/>
      <c r="B11" s="94" t="s">
        <v>137</v>
      </c>
    </row>
    <row r="12" spans="1:2" ht="22" thickBot="1" x14ac:dyDescent="0.3">
      <c r="A12" s="270"/>
      <c r="B12" s="97" t="s">
        <v>144</v>
      </c>
    </row>
  </sheetData>
  <mergeCells count="4">
    <mergeCell ref="A10:A12"/>
    <mergeCell ref="A1:B1"/>
    <mergeCell ref="A4:A6"/>
    <mergeCell ref="A7:A9"/>
  </mergeCells>
  <printOptions horizontalCentered="1"/>
  <pageMargins left="0.78740157480314965" right="0.31496062992125984" top="0.78740157480314965" bottom="0.1968503937007874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Architektura kraj_II stopień</vt:lpstr>
      <vt:lpstr>Moduły_I</vt:lpstr>
      <vt:lpstr>'Architektura kraj_II stopień'!Obszar_wydruku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2017-08-31T11:22:03Z</cp:lastPrinted>
  <dcterms:created xsi:type="dcterms:W3CDTF">2017-01-24T15:07:24Z</dcterms:created>
  <dcterms:modified xsi:type="dcterms:W3CDTF">2019-07-26T09:38:19Z</dcterms:modified>
</cp:coreProperties>
</file>